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mbeddings/oleObject1.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19035" windowHeight="8445"/>
  </bookViews>
  <sheets>
    <sheet name="Vejledning" sheetId="3" r:id="rId1"/>
    <sheet name="Regnskab" sheetId="1" r:id="rId2"/>
    <sheet name="Ordliste" sheetId="2" r:id="rId3"/>
    <sheet name="DuPont" sheetId="4" r:id="rId4"/>
  </sheets>
  <calcPr calcId="125725"/>
</workbook>
</file>

<file path=xl/calcChain.xml><?xml version="1.0" encoding="utf-8"?>
<calcChain xmlns="http://schemas.openxmlformats.org/spreadsheetml/2006/main">
  <c r="U33" i="1"/>
  <c r="T33"/>
  <c r="S33"/>
  <c r="U32"/>
  <c r="T32"/>
  <c r="S32"/>
  <c r="U31"/>
  <c r="T31"/>
  <c r="S31"/>
  <c r="U30"/>
  <c r="T30"/>
  <c r="S30"/>
  <c r="R33"/>
  <c r="R32"/>
  <c r="R31"/>
  <c r="R30"/>
  <c r="U29"/>
  <c r="T29"/>
  <c r="S29"/>
  <c r="R29"/>
  <c r="U28"/>
  <c r="T28"/>
  <c r="S28"/>
  <c r="R28"/>
  <c r="U27"/>
  <c r="U34" s="1"/>
  <c r="U35" s="1"/>
  <c r="U36" s="1"/>
  <c r="T27"/>
  <c r="S27"/>
  <c r="S34" s="1"/>
  <c r="S35" s="1"/>
  <c r="S36" s="1"/>
  <c r="R27"/>
  <c r="U22"/>
  <c r="T22"/>
  <c r="S22"/>
  <c r="R22"/>
  <c r="T15"/>
  <c r="S15"/>
  <c r="R15"/>
  <c r="U15"/>
  <c r="U16"/>
  <c r="T16"/>
  <c r="S16"/>
  <c r="R16"/>
  <c r="U17"/>
  <c r="T17"/>
  <c r="S17"/>
  <c r="R17"/>
  <c r="T14"/>
  <c r="S14"/>
  <c r="R14"/>
  <c r="R26"/>
  <c r="R4"/>
  <c r="F30"/>
  <c r="G6"/>
  <c r="S26" s="1"/>
  <c r="T34"/>
  <c r="T35" s="1"/>
  <c r="T36" s="1"/>
  <c r="H47"/>
  <c r="G47"/>
  <c r="F47"/>
  <c r="H38"/>
  <c r="T12" s="1"/>
  <c r="G38"/>
  <c r="S12" s="1"/>
  <c r="F38"/>
  <c r="R12" s="1"/>
  <c r="H17"/>
  <c r="T6" s="1"/>
  <c r="G17"/>
  <c r="S7" s="1"/>
  <c r="F17"/>
  <c r="R6" s="1"/>
  <c r="H14"/>
  <c r="G14"/>
  <c r="F14"/>
  <c r="H9"/>
  <c r="T8" s="1"/>
  <c r="G9"/>
  <c r="F9"/>
  <c r="R8" s="1"/>
  <c r="U14"/>
  <c r="I47"/>
  <c r="I38"/>
  <c r="U12" s="1"/>
  <c r="I17"/>
  <c r="I21" s="1"/>
  <c r="I23" s="1"/>
  <c r="U10" s="1"/>
  <c r="I14"/>
  <c r="I9"/>
  <c r="U8" s="1"/>
  <c r="R34" l="1"/>
  <c r="R35" s="1"/>
  <c r="R36" s="1"/>
  <c r="R11"/>
  <c r="R20" s="1"/>
  <c r="U11"/>
  <c r="U20" s="1"/>
  <c r="T11"/>
  <c r="T20" s="1"/>
  <c r="S21"/>
  <c r="S8"/>
  <c r="S11" s="1"/>
  <c r="S20" s="1"/>
  <c r="G21"/>
  <c r="G23" s="1"/>
  <c r="S10" s="1"/>
  <c r="H6"/>
  <c r="I6" s="1"/>
  <c r="U26" s="1"/>
  <c r="S6"/>
  <c r="S18"/>
  <c r="U7"/>
  <c r="U21"/>
  <c r="R7"/>
  <c r="T7"/>
  <c r="R21"/>
  <c r="T21"/>
  <c r="U6"/>
  <c r="U18"/>
  <c r="F21"/>
  <c r="F23" s="1"/>
  <c r="R10" s="1"/>
  <c r="H21"/>
  <c r="H23" s="1"/>
  <c r="T10" s="1"/>
  <c r="G30"/>
  <c r="S4"/>
  <c r="R18"/>
  <c r="T18"/>
  <c r="T26" l="1"/>
  <c r="H30"/>
  <c r="U4"/>
  <c r="T4"/>
  <c r="I30"/>
</calcChain>
</file>

<file path=xl/sharedStrings.xml><?xml version="1.0" encoding="utf-8"?>
<sst xmlns="http://schemas.openxmlformats.org/spreadsheetml/2006/main" count="194" uniqueCount="154">
  <si>
    <t>Resultatopgørelse, alle beløb i hele 1.000'er</t>
  </si>
  <si>
    <t>Varesalg</t>
  </si>
  <si>
    <t>Vareforbrug</t>
  </si>
  <si>
    <t>Dækningsbidrag</t>
  </si>
  <si>
    <t>Reklame m.v.</t>
  </si>
  <si>
    <t>Lønninger</t>
  </si>
  <si>
    <t>Husleje/lokaleomk.</t>
  </si>
  <si>
    <t>Andre faste omkostninger</t>
  </si>
  <si>
    <t>Indtjeningsbidrag</t>
  </si>
  <si>
    <t>Afskrivninger</t>
  </si>
  <si>
    <t>Overskud før renter</t>
  </si>
  <si>
    <t>Renteindtægter</t>
  </si>
  <si>
    <t>Renteudgifter</t>
  </si>
  <si>
    <t>Aktiver:</t>
  </si>
  <si>
    <t>Materielle anlægsaktiver</t>
  </si>
  <si>
    <t>Finansielle anlægsaktiver</t>
  </si>
  <si>
    <t>Likvide beholdninger</t>
  </si>
  <si>
    <t>Varedebitorer</t>
  </si>
  <si>
    <t>Varelager</t>
  </si>
  <si>
    <t>Andre aktiver</t>
  </si>
  <si>
    <t>Aktiver i alt</t>
  </si>
  <si>
    <t>Passiver:</t>
  </si>
  <si>
    <t>Hensættelser</t>
  </si>
  <si>
    <t>Varekreditorer</t>
  </si>
  <si>
    <t>Anden kortfristet gæld</t>
  </si>
  <si>
    <t>Langfristet gæld</t>
  </si>
  <si>
    <t>Andre passiver</t>
  </si>
  <si>
    <t>Passiver i alt</t>
  </si>
  <si>
    <t>Balance, alle beløb i hele 1.000'er</t>
  </si>
  <si>
    <t>Selskabsnavn:</t>
  </si>
  <si>
    <t>Egenkapital (inkl. reservef.)</t>
  </si>
  <si>
    <t>Afkastningsgrad (Profit/Total capital)</t>
  </si>
  <si>
    <t>Overskudsgrad (Profitab.NBT)</t>
  </si>
  <si>
    <t>Overskud efter renter (NBT)</t>
  </si>
  <si>
    <t>Dækningsgrad</t>
  </si>
  <si>
    <t>Kapacitetsgrad</t>
  </si>
  <si>
    <t>Nulpunktsomsætning</t>
  </si>
  <si>
    <t>Sikkerhedsmargen</t>
  </si>
  <si>
    <t>Aktiv.oms.hast. (Total capital turnover)</t>
  </si>
  <si>
    <t>Ekstraord.poster (+/-)</t>
  </si>
  <si>
    <t>Kapacitetsomk. i alt</t>
  </si>
  <si>
    <t>Immat.anlægsaktiver</t>
  </si>
  <si>
    <t>1. Overskudsgrad</t>
  </si>
  <si>
    <t>2. Omsætn.hast: Aktiver</t>
  </si>
  <si>
    <t>3. Omsætn.hast: Varelager</t>
  </si>
  <si>
    <t>4. Omsætn.hast: Debitorer</t>
  </si>
  <si>
    <t>5. Afkastningsgrad (NBT)</t>
  </si>
  <si>
    <t>7. Oms.aktiver/Kortfr.gæld</t>
  </si>
  <si>
    <t>Total score</t>
  </si>
  <si>
    <t>Regnskabsmæssige nøgletal</t>
  </si>
  <si>
    <t>Omsætn.aktiver/Kortfr.gæld</t>
  </si>
  <si>
    <t>Testfirma A/S</t>
  </si>
  <si>
    <t>Afstand fra nødvendig score (300)</t>
  </si>
  <si>
    <t>Kreditgrænse (1.000'er)</t>
  </si>
  <si>
    <t>Regnskabsår:</t>
  </si>
  <si>
    <t>Skat af resultat</t>
  </si>
  <si>
    <t>Årets resultat</t>
  </si>
  <si>
    <t>Soliditetsgrad (Equity Share)</t>
  </si>
  <si>
    <t>Likviditetsgrad</t>
  </si>
  <si>
    <t>Momssats, hele året [pct]</t>
  </si>
  <si>
    <t>Sikkerhedsmargen [pct]</t>
  </si>
  <si>
    <t>SM</t>
  </si>
  <si>
    <t>Begreb</t>
  </si>
  <si>
    <t>Fork.</t>
  </si>
  <si>
    <t>Forklaring</t>
  </si>
  <si>
    <t>Afkastningsgrad</t>
  </si>
  <si>
    <t>Overskudsgrad</t>
  </si>
  <si>
    <t>Egenkapitalens forrentning</t>
  </si>
  <si>
    <t>Soliditetsgrad</t>
  </si>
  <si>
    <t>Engelsk</t>
  </si>
  <si>
    <t>Omsætningshastighed, varelager</t>
  </si>
  <si>
    <t>Omsætningshastighed, debitorer</t>
  </si>
  <si>
    <t>Omsætningshastighed, aktiver</t>
  </si>
  <si>
    <t>Egenkapitalens gearing</t>
  </si>
  <si>
    <t>Hvor mange procent kan omsætningen falde, før overskuddet går i nul.
Skal være større end nul, jo højere jo bedre.
Hvis SM er mindre end nul, har selskabet underskud.</t>
  </si>
  <si>
    <t>AG</t>
  </si>
  <si>
    <t>OG</t>
  </si>
  <si>
    <t>LG</t>
  </si>
  <si>
    <t>DG</t>
  </si>
  <si>
    <t>EK%</t>
  </si>
  <si>
    <t>SG</t>
  </si>
  <si>
    <t>OHV</t>
  </si>
  <si>
    <t>OHD</t>
  </si>
  <si>
    <t>OHA</t>
  </si>
  <si>
    <t>EKx</t>
  </si>
  <si>
    <t>"Hvor meget skal selskabet omsætte, for at få råd til de faste udgifter?"</t>
  </si>
  <si>
    <t>Jo lavere tallet er, jo mere solidt er selskabet, og jo lettere vil det være at øge selskabets kassekredit.
Hvis tallet er meget højt (og stigende), bliver selskabet mere sårbar over for kreditorer.</t>
  </si>
  <si>
    <t>Varedeb.oms.hast. [Dage]</t>
  </si>
  <si>
    <t>Varelag.oms.hast. [Dage]</t>
  </si>
  <si>
    <t>Forfatter</t>
  </si>
  <si>
    <t>Version</t>
  </si>
  <si>
    <t>Password</t>
  </si>
  <si>
    <t>pskfywmf</t>
  </si>
  <si>
    <t>Indtast hovedtal fra regnskabet, og arket beregner de</t>
  </si>
  <si>
    <t>Arket [Ordliste] indeholder en forklaring på de benyttede nøgletal.</t>
  </si>
  <si>
    <t>Regnearket er beskyttet med et password, for at undgå utilsigtede</t>
  </si>
  <si>
    <t>Historik</t>
  </si>
  <si>
    <t>Beskrivelse</t>
  </si>
  <si>
    <t xml:space="preserve">Benyttelse af regnearket og resultaterne herfra sker på eget ansvar. </t>
  </si>
  <si>
    <t xml:space="preserve">ændringer, f.eks. sletning af formler. Beskyttelsen kan fjernes </t>
  </si>
  <si>
    <t>ved angivelse af ovenstående password.</t>
  </si>
  <si>
    <t>Forfatteren fralægger sig ethvert ansvar for beregningernes rigtighed.</t>
  </si>
  <si>
    <t>17-okt-2010: v1.0 lagt på www.pointfigure.dk</t>
  </si>
  <si>
    <t>Udfyld kun i de blå felter på arket [Regnskab].</t>
  </si>
  <si>
    <t>regnskabsmæssige nøgletal, samt en kreditvurdering af selskabet.</t>
  </si>
  <si>
    <t>Peter Konner, Odense</t>
  </si>
  <si>
    <t>Indtjening &amp; resultat:</t>
  </si>
  <si>
    <t>Soliditet og risiko:</t>
  </si>
  <si>
    <t>Likviditet &amp; finansiering:</t>
  </si>
  <si>
    <t>Øvrige nøgletal:</t>
  </si>
  <si>
    <t>Scoringstabeller</t>
  </si>
  <si>
    <t>6. Soliditetsgrad (Equity Share)</t>
  </si>
  <si>
    <t>Min</t>
  </si>
  <si>
    <t>Max</t>
  </si>
  <si>
    <t>Score</t>
  </si>
  <si>
    <t>[5]</t>
  </si>
  <si>
    <t>[1]</t>
  </si>
  <si>
    <t>[6]</t>
  </si>
  <si>
    <t>[3]</t>
  </si>
  <si>
    <t>[4]</t>
  </si>
  <si>
    <t>[2]</t>
  </si>
  <si>
    <t>[7]</t>
  </si>
  <si>
    <t>Afkastningsgraden viser, hvor meget virksomheden er i stand til at forrente den samlede kapital i firmaet. Jo større tallet er, desto bedre. Du kan beregne et selskabs afkastningsgrad ved at dividere overskuddet af den primære drift med de samlede aktiver.</t>
  </si>
  <si>
    <t>Dækningsbidraget i procent af omsætningen.</t>
  </si>
  <si>
    <t>DB</t>
  </si>
  <si>
    <t>Likviditetsgraden viser sammenhængen mellem omsætningsaktiverne og den kortfristede gæld. Udgangspunktet er, at omsætningsaktiver og den kortfristede gæld afregnes inden for et år, og en likviditetsgrad på 1 vil dermed indikere, at der er en én-til-én match mellem omsætningsaktiverne og den kortfristede gæld. Likviditetsgraden bør - alt andet lige - være større end 1, da dette indikerer, at selskabet løbende vil kunne afregne den kortfristede gæld rettidigt.</t>
  </si>
  <si>
    <t>Soliditet er et regnskabsmæssigt begreb, som udtrykker andelen af egenkapital i forhold til den samlede balance. 
En lav soliditet udtrykker således, at egenkapitalfinansieringen er lav, mens en høj soliditet udtrykker høj grad af egenkapitalfinansiering (og dermed alt andet lige lavere finansiel risiko).</t>
  </si>
  <si>
    <t>Overskudsgraden beregnes som resultat af primær drift (dvs. før finansielle poster og eventuelle ekstraordinære poster) i procent af nettoomsætningen. Dette nøgletal viser, hvor stor en del af omsætningen der bliver til indtjening i virksomheden og dermed bidrager til årets resultat.</t>
  </si>
  <si>
    <t>Egenkapitalens forrentning beregnes som årets regnskabsresultat efter skat i procent af den gennemsnitlige egenkapital. Nøgletallet angiver således forrentningen af de værdier, ejerne har bundet i virksomheden.</t>
  </si>
  <si>
    <t>Varelagerets omsætningshastighed er et nøgletal, der anvendes som styringsværktøj for varelageret. Det er udtryk for, hvor mange gange varelageret omsættes i en periode (normalt 1 år) og udtrykkes i antal gange. Alternativt kan det angives i antal dage, ved at dividere tallet op i 360.</t>
  </si>
  <si>
    <t>Aktivernes omsætningshastighed måler et selskabs effektivitet i udnyttelsen af dets aktiver til at generere salg. Jo højere tallet er desto bedre. Det indikerer også pris strategi, da selskaber med lave  profitmarginer plejer at have høj omsætningshastighed på aktiverne, mens dem med høje profitmarginer har lav omsætningshastighed på aktiverne.</t>
  </si>
  <si>
    <t>Debitorernes omsætningshastighed er et mål for det gennemsnitlige antal dage, som et selskab er om at inddrive omsætning efter et salg er foretaget. På grund af vigtigheden af likvider i driften af et selskab, er det i selskabets bedste interesse at inddrive udestående tilgodehavender så hurtigt som muligt.</t>
  </si>
  <si>
    <t>Selskabets omsætning minus variable omkostninger. dækningsbidraget det bidrag, som en afdeling, en periode, eller vare kan give til dækning af firmaets faste omkostninger (eller kapacitetsomkostningerne). Dækningsbidraget beregnes på følgende måde:
Dækningsbidrag = Omsætning - Variable omkostninger (eller stykomkostninger)
Ved at sætte det beregnede dækningsbidrag i forhold til omsætningen, får man en procentværdi, som kaldes dækningsgraden.</t>
  </si>
  <si>
    <t>NPO</t>
  </si>
  <si>
    <t>Faktorer til bestemmelse af kreditlimit (point)</t>
  </si>
  <si>
    <t>DuPont-modellen</t>
  </si>
  <si>
    <t>Omsætning</t>
  </si>
  <si>
    <t>Variable omkostninger</t>
  </si>
  <si>
    <t xml:space="preserve"> [minus]</t>
  </si>
  <si>
    <t>Kapacitetsomkostninger</t>
  </si>
  <si>
    <t>Overskud</t>
  </si>
  <si>
    <t>Likvide midler</t>
  </si>
  <si>
    <t>Debitorer</t>
  </si>
  <si>
    <t>Varelagre</t>
  </si>
  <si>
    <t>Omsætningsaktiver</t>
  </si>
  <si>
    <t>Anlægsaktiver</t>
  </si>
  <si>
    <t xml:space="preserve"> [plus]</t>
  </si>
  <si>
    <t>Samlede aktiver</t>
  </si>
  <si>
    <t xml:space="preserve"> [divideret med]</t>
  </si>
  <si>
    <t xml:space="preserve"> [ganget med]</t>
  </si>
  <si>
    <t>Formuens</t>
  </si>
  <si>
    <t>oms.hastighed</t>
  </si>
  <si>
    <t>Regnskabsanalyse v0.9</t>
  </si>
  <si>
    <t>0.9 pr. d. 17-okt-2010</t>
  </si>
</sst>
</file>

<file path=xl/styles.xml><?xml version="1.0" encoding="utf-8"?>
<styleSheet xmlns="http://schemas.openxmlformats.org/spreadsheetml/2006/main">
  <numFmts count="1">
    <numFmt numFmtId="164" formatCode="#,##0.0"/>
  </numFmts>
  <fonts count="6">
    <font>
      <sz val="11"/>
      <color theme="1"/>
      <name val="Calibri"/>
      <family val="2"/>
      <scheme val="minor"/>
    </font>
    <font>
      <b/>
      <sz val="11"/>
      <color theme="1"/>
      <name val="Calibri"/>
      <family val="2"/>
      <scheme val="minor"/>
    </font>
    <font>
      <i/>
      <sz val="11"/>
      <color theme="1"/>
      <name val="Calibri"/>
      <family val="2"/>
      <scheme val="minor"/>
    </font>
    <font>
      <b/>
      <sz val="12"/>
      <color theme="1"/>
      <name val="Calibri"/>
      <family val="2"/>
      <scheme val="minor"/>
    </font>
    <font>
      <b/>
      <sz val="16"/>
      <color theme="1"/>
      <name val="Calibri"/>
      <family val="2"/>
      <scheme val="minor"/>
    </font>
    <font>
      <b/>
      <u/>
      <sz val="11"/>
      <color theme="1"/>
      <name val="Calibri"/>
      <family val="2"/>
      <scheme val="minor"/>
    </font>
  </fonts>
  <fills count="7">
    <fill>
      <patternFill patternType="none"/>
    </fill>
    <fill>
      <patternFill patternType="gray125"/>
    </fill>
    <fill>
      <patternFill patternType="solid">
        <fgColor theme="8" tint="0.59999389629810485"/>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0" tint="-4.9989318521683403E-2"/>
        <bgColor indexed="64"/>
      </patternFill>
    </fill>
  </fills>
  <borders count="16">
    <border>
      <left/>
      <right/>
      <top/>
      <bottom/>
      <diagonal/>
    </border>
    <border>
      <left/>
      <right/>
      <top/>
      <bottom style="thin">
        <color indexed="64"/>
      </bottom>
      <diagonal/>
    </border>
    <border>
      <left/>
      <right/>
      <top style="thin">
        <color indexed="64"/>
      </top>
      <bottom style="thin">
        <color indexed="64"/>
      </bottom>
      <diagonal/>
    </border>
    <border>
      <left/>
      <right/>
      <top style="dashed">
        <color auto="1"/>
      </top>
      <bottom style="dashed">
        <color auto="1"/>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58">
    <xf numFmtId="0" fontId="0" fillId="0" borderId="0" xfId="0"/>
    <xf numFmtId="0" fontId="1" fillId="0" borderId="1" xfId="0" applyFont="1" applyBorder="1"/>
    <xf numFmtId="0" fontId="0" fillId="0" borderId="1" xfId="0" applyBorder="1"/>
    <xf numFmtId="3" fontId="0" fillId="0" borderId="0" xfId="0" applyNumberFormat="1"/>
    <xf numFmtId="3" fontId="0" fillId="0" borderId="1" xfId="0" applyNumberFormat="1" applyBorder="1"/>
    <xf numFmtId="3" fontId="0" fillId="0" borderId="2" xfId="0" applyNumberFormat="1" applyBorder="1"/>
    <xf numFmtId="164" fontId="0" fillId="0" borderId="0" xfId="0" applyNumberFormat="1"/>
    <xf numFmtId="4" fontId="0" fillId="0" borderId="0" xfId="0" applyNumberFormat="1"/>
    <xf numFmtId="0" fontId="0" fillId="0" borderId="0" xfId="0" applyAlignment="1">
      <alignment horizontal="center"/>
    </xf>
    <xf numFmtId="0" fontId="0" fillId="0" borderId="0" xfId="0" quotePrefix="1"/>
    <xf numFmtId="0" fontId="0" fillId="0" borderId="4" xfId="0" applyBorder="1" applyAlignment="1">
      <alignment vertical="top"/>
    </xf>
    <xf numFmtId="0" fontId="0" fillId="0" borderId="4" xfId="0" applyBorder="1" applyAlignment="1">
      <alignment vertical="top" wrapText="1"/>
    </xf>
    <xf numFmtId="0" fontId="1" fillId="0" borderId="4" xfId="0" applyFont="1" applyBorder="1" applyAlignment="1">
      <alignment vertical="top"/>
    </xf>
    <xf numFmtId="0" fontId="1" fillId="0" borderId="4" xfId="0" applyFont="1" applyBorder="1" applyAlignment="1">
      <alignment vertical="top" wrapText="1"/>
    </xf>
    <xf numFmtId="0" fontId="3" fillId="0" borderId="0" xfId="0" applyFont="1"/>
    <xf numFmtId="0" fontId="0" fillId="3" borderId="0" xfId="0" applyFill="1"/>
    <xf numFmtId="0" fontId="0" fillId="3" borderId="6" xfId="0" applyFill="1" applyBorder="1"/>
    <xf numFmtId="0" fontId="0" fillId="3" borderId="7" xfId="0" applyFill="1" applyBorder="1"/>
    <xf numFmtId="0" fontId="0" fillId="3" borderId="8" xfId="0" applyFill="1" applyBorder="1"/>
    <xf numFmtId="0" fontId="0" fillId="3" borderId="9" xfId="0" applyFill="1" applyBorder="1"/>
    <xf numFmtId="0" fontId="0" fillId="3" borderId="0" xfId="0" applyFill="1" applyBorder="1"/>
    <xf numFmtId="0" fontId="0" fillId="3" borderId="10" xfId="0" applyFill="1" applyBorder="1"/>
    <xf numFmtId="0" fontId="1" fillId="3" borderId="0" xfId="0" applyFont="1" applyFill="1" applyBorder="1"/>
    <xf numFmtId="0" fontId="0" fillId="3" borderId="11" xfId="0" applyFill="1" applyBorder="1"/>
    <xf numFmtId="0" fontId="0" fillId="3" borderId="1" xfId="0" applyFill="1" applyBorder="1"/>
    <xf numFmtId="0" fontId="0" fillId="3" borderId="12" xfId="0" applyFill="1" applyBorder="1"/>
    <xf numFmtId="4" fontId="0" fillId="4" borderId="0" xfId="0" applyNumberFormat="1" applyFill="1"/>
    <xf numFmtId="164" fontId="0" fillId="4" borderId="0" xfId="0" applyNumberFormat="1" applyFill="1"/>
    <xf numFmtId="0" fontId="0" fillId="4" borderId="0" xfId="0" applyFill="1" applyBorder="1"/>
    <xf numFmtId="0" fontId="0" fillId="0" borderId="0" xfId="0" applyAlignment="1">
      <alignment horizontal="right"/>
    </xf>
    <xf numFmtId="0" fontId="0" fillId="0" borderId="1" xfId="0" applyBorder="1" applyAlignment="1">
      <alignment horizontal="right"/>
    </xf>
    <xf numFmtId="0" fontId="0" fillId="5" borderId="0" xfId="0" applyFill="1"/>
    <xf numFmtId="3" fontId="1" fillId="5" borderId="2" xfId="0" applyNumberFormat="1" applyFont="1" applyFill="1" applyBorder="1"/>
    <xf numFmtId="4" fontId="0" fillId="0" borderId="1" xfId="0" applyNumberFormat="1" applyBorder="1"/>
    <xf numFmtId="0" fontId="0" fillId="0" borderId="0" xfId="0" applyFill="1" applyBorder="1" applyAlignment="1">
      <alignment horizontal="right"/>
    </xf>
    <xf numFmtId="0" fontId="0" fillId="4" borderId="0" xfId="0" applyFill="1" applyAlignment="1">
      <alignment horizontal="center"/>
    </xf>
    <xf numFmtId="0" fontId="3" fillId="6" borderId="0" xfId="0" applyFont="1" applyFill="1" applyBorder="1" applyAlignment="1">
      <alignment vertical="top" wrapText="1"/>
    </xf>
    <xf numFmtId="0" fontId="0" fillId="6" borderId="0" xfId="0" applyFill="1"/>
    <xf numFmtId="0" fontId="0" fillId="6" borderId="13" xfId="0" applyFill="1" applyBorder="1"/>
    <xf numFmtId="0" fontId="0" fillId="6" borderId="14" xfId="0" applyFill="1" applyBorder="1" applyAlignment="1">
      <alignment horizontal="center"/>
    </xf>
    <xf numFmtId="0" fontId="0" fillId="6" borderId="15" xfId="0" applyFill="1" applyBorder="1"/>
    <xf numFmtId="0" fontId="0" fillId="6" borderId="0" xfId="0" applyFill="1" applyAlignment="1">
      <alignment horizontal="center"/>
    </xf>
    <xf numFmtId="3" fontId="0" fillId="2" borderId="0" xfId="0" applyNumberFormat="1" applyFill="1" applyProtection="1">
      <protection locked="0"/>
    </xf>
    <xf numFmtId="3" fontId="0" fillId="2" borderId="3" xfId="0" applyNumberFormat="1" applyFill="1" applyBorder="1" applyProtection="1">
      <protection locked="0"/>
    </xf>
    <xf numFmtId="0" fontId="0" fillId="2" borderId="0" xfId="0" applyFill="1" applyProtection="1">
      <protection locked="0"/>
    </xf>
    <xf numFmtId="0" fontId="0" fillId="2" borderId="1" xfId="0" applyFill="1" applyBorder="1" applyProtection="1">
      <protection locked="0"/>
    </xf>
    <xf numFmtId="0" fontId="0" fillId="3" borderId="0" xfId="0" applyFill="1" applyBorder="1" applyAlignment="1">
      <alignment horizontal="left"/>
    </xf>
    <xf numFmtId="0" fontId="0" fillId="3" borderId="0" xfId="0" applyFill="1" applyBorder="1" applyAlignment="1">
      <alignment horizontal="center"/>
    </xf>
    <xf numFmtId="0" fontId="4" fillId="3" borderId="5" xfId="0" applyFont="1" applyFill="1" applyBorder="1" applyAlignment="1">
      <alignment horizontal="left"/>
    </xf>
    <xf numFmtId="0" fontId="0" fillId="0" borderId="1" xfId="0" applyBorder="1" applyAlignment="1">
      <alignment horizontal="left"/>
    </xf>
    <xf numFmtId="0" fontId="0" fillId="0" borderId="0" xfId="0" applyAlignment="1">
      <alignment horizontal="left"/>
    </xf>
    <xf numFmtId="0" fontId="1" fillId="5" borderId="0" xfId="0" applyFont="1" applyFill="1" applyAlignment="1">
      <alignment horizontal="left"/>
    </xf>
    <xf numFmtId="0" fontId="3" fillId="0" borderId="0" xfId="0" applyFont="1" applyAlignment="1">
      <alignment horizontal="left"/>
    </xf>
    <xf numFmtId="0" fontId="0" fillId="0" borderId="1" xfId="0" applyBorder="1" applyAlignment="1">
      <alignment horizontal="right"/>
    </xf>
    <xf numFmtId="0" fontId="2" fillId="0" borderId="0" xfId="0" applyFont="1" applyAlignment="1">
      <alignment horizontal="left"/>
    </xf>
    <xf numFmtId="0" fontId="1" fillId="0" borderId="1" xfId="0" applyFont="1" applyBorder="1" applyAlignment="1">
      <alignment horizontal="left"/>
    </xf>
    <xf numFmtId="0" fontId="5" fillId="4" borderId="0" xfId="0" applyFont="1" applyFill="1" applyAlignment="1">
      <alignment horizontal="left"/>
    </xf>
    <xf numFmtId="0" fontId="0" fillId="2" borderId="0" xfId="0" applyFill="1" applyAlignment="1" applyProtection="1">
      <alignment horizontal="left"/>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8</xdr:col>
      <xdr:colOff>0</xdr:colOff>
      <xdr:row>15</xdr:row>
      <xdr:rowOff>89647</xdr:rowOff>
    </xdr:from>
    <xdr:to>
      <xdr:col>9</xdr:col>
      <xdr:colOff>0</xdr:colOff>
      <xdr:row>19</xdr:row>
      <xdr:rowOff>89647</xdr:rowOff>
    </xdr:to>
    <xdr:cxnSp macro="">
      <xdr:nvCxnSpPr>
        <xdr:cNvPr id="19" name="Lige forbindelse 18"/>
        <xdr:cNvCxnSpPr/>
      </xdr:nvCxnSpPr>
      <xdr:spPr>
        <a:xfrm rot="16200000" flipH="1">
          <a:off x="8180294" y="3216088"/>
          <a:ext cx="762000" cy="60511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xdr:colOff>
      <xdr:row>19</xdr:row>
      <xdr:rowOff>100853</xdr:rowOff>
    </xdr:from>
    <xdr:to>
      <xdr:col>9</xdr:col>
      <xdr:colOff>11207</xdr:colOff>
      <xdr:row>23</xdr:row>
      <xdr:rowOff>11206</xdr:rowOff>
    </xdr:to>
    <xdr:cxnSp macro="">
      <xdr:nvCxnSpPr>
        <xdr:cNvPr id="21" name="Lige forbindelse 20"/>
        <xdr:cNvCxnSpPr/>
      </xdr:nvCxnSpPr>
      <xdr:spPr>
        <a:xfrm rot="5400000" flipH="1" flipV="1">
          <a:off x="8230721" y="3938868"/>
          <a:ext cx="672353" cy="61632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1277471</xdr:colOff>
      <xdr:row>10</xdr:row>
      <xdr:rowOff>78441</xdr:rowOff>
    </xdr:from>
    <xdr:to>
      <xdr:col>7</xdr:col>
      <xdr:colOff>0</xdr:colOff>
      <xdr:row>15</xdr:row>
      <xdr:rowOff>56029</xdr:rowOff>
    </xdr:to>
    <xdr:cxnSp macro="">
      <xdr:nvCxnSpPr>
        <xdr:cNvPr id="23" name="Lige forbindelse 22"/>
        <xdr:cNvCxnSpPr/>
      </xdr:nvCxnSpPr>
      <xdr:spPr>
        <a:xfrm rot="16200000" flipH="1">
          <a:off x="6028765" y="2330823"/>
          <a:ext cx="930088" cy="61632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15</xdr:row>
      <xdr:rowOff>78441</xdr:rowOff>
    </xdr:from>
    <xdr:to>
      <xdr:col>7</xdr:col>
      <xdr:colOff>0</xdr:colOff>
      <xdr:row>16</xdr:row>
      <xdr:rowOff>100853</xdr:rowOff>
    </xdr:to>
    <xdr:cxnSp macro="">
      <xdr:nvCxnSpPr>
        <xdr:cNvPr id="25" name="Lige forbindelse 24"/>
        <xdr:cNvCxnSpPr/>
      </xdr:nvCxnSpPr>
      <xdr:spPr>
        <a:xfrm flipV="1">
          <a:off x="6196853" y="3126441"/>
          <a:ext cx="605118" cy="212912"/>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21</xdr:row>
      <xdr:rowOff>100853</xdr:rowOff>
    </xdr:from>
    <xdr:to>
      <xdr:col>7</xdr:col>
      <xdr:colOff>11205</xdr:colOff>
      <xdr:row>23</xdr:row>
      <xdr:rowOff>0</xdr:rowOff>
    </xdr:to>
    <xdr:cxnSp macro="">
      <xdr:nvCxnSpPr>
        <xdr:cNvPr id="27" name="Lige forbindelse 26"/>
        <xdr:cNvCxnSpPr/>
      </xdr:nvCxnSpPr>
      <xdr:spPr>
        <a:xfrm>
          <a:off x="6196853" y="4291853"/>
          <a:ext cx="616323" cy="28014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23</xdr:row>
      <xdr:rowOff>11207</xdr:rowOff>
    </xdr:from>
    <xdr:to>
      <xdr:col>7</xdr:col>
      <xdr:colOff>11205</xdr:colOff>
      <xdr:row>27</xdr:row>
      <xdr:rowOff>100854</xdr:rowOff>
    </xdr:to>
    <xdr:cxnSp macro="">
      <xdr:nvCxnSpPr>
        <xdr:cNvPr id="29" name="Lige forbindelse 28"/>
        <xdr:cNvCxnSpPr/>
      </xdr:nvCxnSpPr>
      <xdr:spPr>
        <a:xfrm rot="5400000" flipH="1" flipV="1">
          <a:off x="6079191" y="4700869"/>
          <a:ext cx="851647" cy="61632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7</xdr:row>
      <xdr:rowOff>78441</xdr:rowOff>
    </xdr:from>
    <xdr:to>
      <xdr:col>5</xdr:col>
      <xdr:colOff>0</xdr:colOff>
      <xdr:row>10</xdr:row>
      <xdr:rowOff>100853</xdr:rowOff>
    </xdr:to>
    <xdr:cxnSp macro="">
      <xdr:nvCxnSpPr>
        <xdr:cNvPr id="31" name="Lige forbindelse 30"/>
        <xdr:cNvCxnSpPr/>
      </xdr:nvCxnSpPr>
      <xdr:spPr>
        <a:xfrm>
          <a:off x="4303059" y="1602441"/>
          <a:ext cx="605117" cy="593912"/>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10</xdr:row>
      <xdr:rowOff>100853</xdr:rowOff>
    </xdr:from>
    <xdr:to>
      <xdr:col>5</xdr:col>
      <xdr:colOff>0</xdr:colOff>
      <xdr:row>13</xdr:row>
      <xdr:rowOff>100853</xdr:rowOff>
    </xdr:to>
    <xdr:cxnSp macro="">
      <xdr:nvCxnSpPr>
        <xdr:cNvPr id="33" name="Lige forbindelse 32"/>
        <xdr:cNvCxnSpPr/>
      </xdr:nvCxnSpPr>
      <xdr:spPr>
        <a:xfrm flipV="1">
          <a:off x="4303059" y="2196353"/>
          <a:ext cx="605117" cy="571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24</xdr:row>
      <xdr:rowOff>89647</xdr:rowOff>
    </xdr:from>
    <xdr:to>
      <xdr:col>5</xdr:col>
      <xdr:colOff>0</xdr:colOff>
      <xdr:row>27</xdr:row>
      <xdr:rowOff>78441</xdr:rowOff>
    </xdr:to>
    <xdr:cxnSp macro="">
      <xdr:nvCxnSpPr>
        <xdr:cNvPr id="35" name="Lige forbindelse 34"/>
        <xdr:cNvCxnSpPr/>
      </xdr:nvCxnSpPr>
      <xdr:spPr>
        <a:xfrm>
          <a:off x="4303059" y="4852147"/>
          <a:ext cx="605117" cy="56029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1624852</xdr:colOff>
      <xdr:row>27</xdr:row>
      <xdr:rowOff>78442</xdr:rowOff>
    </xdr:from>
    <xdr:to>
      <xdr:col>5</xdr:col>
      <xdr:colOff>11205</xdr:colOff>
      <xdr:row>30</xdr:row>
      <xdr:rowOff>123266</xdr:rowOff>
    </xdr:to>
    <xdr:cxnSp macro="">
      <xdr:nvCxnSpPr>
        <xdr:cNvPr id="37" name="Lige forbindelse 36"/>
        <xdr:cNvCxnSpPr/>
      </xdr:nvCxnSpPr>
      <xdr:spPr>
        <a:xfrm rot="5400000" flipH="1" flipV="1">
          <a:off x="4303058" y="5412442"/>
          <a:ext cx="616324" cy="61632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1456764</xdr:colOff>
      <xdr:row>4</xdr:row>
      <xdr:rowOff>78441</xdr:rowOff>
    </xdr:from>
    <xdr:to>
      <xdr:col>3</xdr:col>
      <xdr:colOff>0</xdr:colOff>
      <xdr:row>7</xdr:row>
      <xdr:rowOff>100853</xdr:rowOff>
    </xdr:to>
    <xdr:cxnSp macro="">
      <xdr:nvCxnSpPr>
        <xdr:cNvPr id="39" name="Lige forbindelse 38"/>
        <xdr:cNvCxnSpPr/>
      </xdr:nvCxnSpPr>
      <xdr:spPr>
        <a:xfrm>
          <a:off x="2061882" y="1030941"/>
          <a:ext cx="616324" cy="593912"/>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1456764</xdr:colOff>
      <xdr:row>7</xdr:row>
      <xdr:rowOff>112059</xdr:rowOff>
    </xdr:from>
    <xdr:to>
      <xdr:col>3</xdr:col>
      <xdr:colOff>0</xdr:colOff>
      <xdr:row>10</xdr:row>
      <xdr:rowOff>100853</xdr:rowOff>
    </xdr:to>
    <xdr:cxnSp macro="">
      <xdr:nvCxnSpPr>
        <xdr:cNvPr id="41" name="Lige forbindelse 40"/>
        <xdr:cNvCxnSpPr/>
      </xdr:nvCxnSpPr>
      <xdr:spPr>
        <a:xfrm flipV="1">
          <a:off x="2061882" y="1636059"/>
          <a:ext cx="616324" cy="56029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4</xdr:colOff>
      <xdr:row>18</xdr:row>
      <xdr:rowOff>67237</xdr:rowOff>
    </xdr:from>
    <xdr:to>
      <xdr:col>3</xdr:col>
      <xdr:colOff>1</xdr:colOff>
      <xdr:row>24</xdr:row>
      <xdr:rowOff>89646</xdr:rowOff>
    </xdr:to>
    <xdr:cxnSp macro="">
      <xdr:nvCxnSpPr>
        <xdr:cNvPr id="43" name="Lige forbindelse 42"/>
        <xdr:cNvCxnSpPr/>
      </xdr:nvCxnSpPr>
      <xdr:spPr>
        <a:xfrm rot="16200000" flipH="1">
          <a:off x="1557621" y="3776385"/>
          <a:ext cx="1165409" cy="60511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24</xdr:row>
      <xdr:rowOff>100853</xdr:rowOff>
    </xdr:from>
    <xdr:to>
      <xdr:col>3</xdr:col>
      <xdr:colOff>11206</xdr:colOff>
      <xdr:row>24</xdr:row>
      <xdr:rowOff>100853</xdr:rowOff>
    </xdr:to>
    <xdr:cxnSp macro="">
      <xdr:nvCxnSpPr>
        <xdr:cNvPr id="45" name="Lige forbindelse 44"/>
        <xdr:cNvCxnSpPr/>
      </xdr:nvCxnSpPr>
      <xdr:spPr>
        <a:xfrm>
          <a:off x="1837765" y="4672853"/>
          <a:ext cx="616323"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3</xdr:colOff>
      <xdr:row>24</xdr:row>
      <xdr:rowOff>89647</xdr:rowOff>
    </xdr:from>
    <xdr:to>
      <xdr:col>3</xdr:col>
      <xdr:colOff>11206</xdr:colOff>
      <xdr:row>30</xdr:row>
      <xdr:rowOff>112059</xdr:rowOff>
    </xdr:to>
    <xdr:cxnSp macro="">
      <xdr:nvCxnSpPr>
        <xdr:cNvPr id="47" name="Lige forbindelse 46"/>
        <xdr:cNvCxnSpPr/>
      </xdr:nvCxnSpPr>
      <xdr:spPr>
        <a:xfrm rot="5400000" flipH="1" flipV="1">
          <a:off x="1563222" y="4936193"/>
          <a:ext cx="1165412" cy="61632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Kontortema">
  <a:themeElements>
    <a:clrScheme name="Kont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ont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ont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B2:K21"/>
  <sheetViews>
    <sheetView tabSelected="1" workbookViewId="0"/>
  </sheetViews>
  <sheetFormatPr defaultRowHeight="15"/>
  <cols>
    <col min="1" max="1" width="4.140625" style="15" customWidth="1"/>
    <col min="2" max="2" width="2.42578125" style="15" customWidth="1"/>
    <col min="3" max="3" width="12.140625" style="15" customWidth="1"/>
    <col min="4" max="10" width="9.140625" style="15"/>
    <col min="11" max="11" width="2.85546875" style="15" customWidth="1"/>
    <col min="12" max="16384" width="9.140625" style="15"/>
  </cols>
  <sheetData>
    <row r="2" spans="2:11">
      <c r="B2" s="16"/>
      <c r="C2" s="17"/>
      <c r="D2" s="17"/>
      <c r="E2" s="17"/>
      <c r="F2" s="17"/>
      <c r="G2" s="17"/>
      <c r="H2" s="17"/>
      <c r="I2" s="17"/>
      <c r="J2" s="17"/>
      <c r="K2" s="18"/>
    </row>
    <row r="3" spans="2:11" ht="21.75" thickBot="1">
      <c r="B3" s="19"/>
      <c r="C3" s="48" t="s">
        <v>152</v>
      </c>
      <c r="D3" s="48"/>
      <c r="E3" s="48"/>
      <c r="F3" s="48"/>
      <c r="G3" s="20"/>
      <c r="H3" s="20"/>
      <c r="I3" s="20"/>
      <c r="J3" s="20"/>
      <c r="K3" s="21"/>
    </row>
    <row r="4" spans="2:11" ht="15.75" thickTop="1">
      <c r="B4" s="19"/>
      <c r="C4" s="20"/>
      <c r="D4" s="20"/>
      <c r="E4" s="20"/>
      <c r="F4" s="20"/>
      <c r="G4" s="20"/>
      <c r="H4" s="20"/>
      <c r="I4" s="20"/>
      <c r="J4" s="20"/>
      <c r="K4" s="21"/>
    </row>
    <row r="5" spans="2:11">
      <c r="B5" s="19"/>
      <c r="C5" s="22" t="s">
        <v>89</v>
      </c>
      <c r="D5" s="46" t="s">
        <v>105</v>
      </c>
      <c r="E5" s="46"/>
      <c r="F5" s="46"/>
      <c r="G5" s="20"/>
      <c r="H5" s="20"/>
      <c r="I5" s="20"/>
      <c r="J5" s="20"/>
      <c r="K5" s="21"/>
    </row>
    <row r="6" spans="2:11">
      <c r="B6" s="19"/>
      <c r="C6" s="22" t="s">
        <v>90</v>
      </c>
      <c r="D6" s="46" t="s">
        <v>153</v>
      </c>
      <c r="E6" s="46"/>
      <c r="F6" s="46"/>
      <c r="G6" s="20"/>
      <c r="H6" s="20"/>
      <c r="I6" s="20"/>
      <c r="J6" s="20"/>
      <c r="K6" s="21"/>
    </row>
    <row r="7" spans="2:11">
      <c r="B7" s="19"/>
      <c r="C7" s="22" t="s">
        <v>91</v>
      </c>
      <c r="D7" s="46" t="s">
        <v>92</v>
      </c>
      <c r="E7" s="46"/>
      <c r="F7" s="20"/>
      <c r="G7" s="20"/>
      <c r="H7" s="20"/>
      <c r="I7" s="20"/>
      <c r="J7" s="20"/>
      <c r="K7" s="21"/>
    </row>
    <row r="8" spans="2:11">
      <c r="B8" s="19"/>
      <c r="C8" s="20"/>
      <c r="D8" s="20"/>
      <c r="E8" s="20"/>
      <c r="F8" s="20"/>
      <c r="G8" s="20"/>
      <c r="H8" s="20"/>
      <c r="I8" s="20"/>
      <c r="J8" s="20"/>
      <c r="K8" s="21"/>
    </row>
    <row r="9" spans="2:11">
      <c r="B9" s="19"/>
      <c r="C9" s="22" t="s">
        <v>97</v>
      </c>
      <c r="D9" s="46" t="s">
        <v>93</v>
      </c>
      <c r="E9" s="46"/>
      <c r="F9" s="46"/>
      <c r="G9" s="46"/>
      <c r="H9" s="46"/>
      <c r="I9" s="46"/>
      <c r="J9" s="46"/>
      <c r="K9" s="21"/>
    </row>
    <row r="10" spans="2:11">
      <c r="B10" s="19"/>
      <c r="C10" s="20"/>
      <c r="D10" s="46" t="s">
        <v>104</v>
      </c>
      <c r="E10" s="46"/>
      <c r="F10" s="46"/>
      <c r="G10" s="46"/>
      <c r="H10" s="46"/>
      <c r="I10" s="46"/>
      <c r="J10" s="46"/>
      <c r="K10" s="21"/>
    </row>
    <row r="11" spans="2:11">
      <c r="B11" s="19"/>
      <c r="C11" s="20"/>
      <c r="D11" s="46" t="s">
        <v>103</v>
      </c>
      <c r="E11" s="46"/>
      <c r="F11" s="46"/>
      <c r="G11" s="46"/>
      <c r="H11" s="46"/>
      <c r="I11" s="46"/>
      <c r="J11" s="46"/>
      <c r="K11" s="21"/>
    </row>
    <row r="12" spans="2:11">
      <c r="B12" s="19"/>
      <c r="C12" s="20"/>
      <c r="D12" s="46" t="s">
        <v>94</v>
      </c>
      <c r="E12" s="46"/>
      <c r="F12" s="46"/>
      <c r="G12" s="46"/>
      <c r="H12" s="46"/>
      <c r="I12" s="46"/>
      <c r="J12" s="46"/>
      <c r="K12" s="21"/>
    </row>
    <row r="13" spans="2:11">
      <c r="B13" s="19"/>
      <c r="C13" s="20"/>
      <c r="D13" s="46" t="s">
        <v>95</v>
      </c>
      <c r="E13" s="46"/>
      <c r="F13" s="46"/>
      <c r="G13" s="46"/>
      <c r="H13" s="46"/>
      <c r="I13" s="46"/>
      <c r="J13" s="46"/>
      <c r="K13" s="21"/>
    </row>
    <row r="14" spans="2:11">
      <c r="B14" s="19"/>
      <c r="C14" s="20"/>
      <c r="D14" s="46" t="s">
        <v>99</v>
      </c>
      <c r="E14" s="46"/>
      <c r="F14" s="46"/>
      <c r="G14" s="46"/>
      <c r="H14" s="46"/>
      <c r="I14" s="46"/>
      <c r="J14" s="46"/>
      <c r="K14" s="21"/>
    </row>
    <row r="15" spans="2:11">
      <c r="B15" s="19"/>
      <c r="C15" s="20"/>
      <c r="D15" s="46" t="s">
        <v>100</v>
      </c>
      <c r="E15" s="46"/>
      <c r="F15" s="46"/>
      <c r="G15" s="46"/>
      <c r="H15" s="46"/>
      <c r="I15" s="46"/>
      <c r="J15" s="46"/>
      <c r="K15" s="21"/>
    </row>
    <row r="16" spans="2:11">
      <c r="B16" s="19"/>
      <c r="C16" s="20"/>
      <c r="D16" s="46" t="s">
        <v>98</v>
      </c>
      <c r="E16" s="46"/>
      <c r="F16" s="46"/>
      <c r="G16" s="46"/>
      <c r="H16" s="46"/>
      <c r="I16" s="46"/>
      <c r="J16" s="46"/>
      <c r="K16" s="21"/>
    </row>
    <row r="17" spans="2:11">
      <c r="B17" s="19"/>
      <c r="C17" s="20"/>
      <c r="D17" s="46" t="s">
        <v>101</v>
      </c>
      <c r="E17" s="46"/>
      <c r="F17" s="46"/>
      <c r="G17" s="46"/>
      <c r="H17" s="46"/>
      <c r="I17" s="46"/>
      <c r="J17" s="46"/>
      <c r="K17" s="21"/>
    </row>
    <row r="18" spans="2:11">
      <c r="B18" s="19"/>
      <c r="C18" s="20"/>
      <c r="D18" s="20"/>
      <c r="E18" s="20"/>
      <c r="F18" s="20"/>
      <c r="G18" s="20"/>
      <c r="H18" s="20"/>
      <c r="I18" s="20"/>
      <c r="J18" s="20"/>
      <c r="K18" s="21"/>
    </row>
    <row r="19" spans="2:11">
      <c r="B19" s="19"/>
      <c r="C19" s="22" t="s">
        <v>96</v>
      </c>
      <c r="D19" s="46" t="s">
        <v>102</v>
      </c>
      <c r="E19" s="46"/>
      <c r="F19" s="46"/>
      <c r="G19" s="46"/>
      <c r="H19" s="46"/>
      <c r="I19" s="46"/>
      <c r="J19" s="46"/>
      <c r="K19" s="21"/>
    </row>
    <row r="20" spans="2:11">
      <c r="B20" s="19"/>
      <c r="C20" s="20"/>
      <c r="D20" s="47"/>
      <c r="E20" s="47"/>
      <c r="F20" s="47"/>
      <c r="G20" s="47"/>
      <c r="H20" s="47"/>
      <c r="I20" s="47"/>
      <c r="J20" s="47"/>
      <c r="K20" s="21"/>
    </row>
    <row r="21" spans="2:11">
      <c r="B21" s="23"/>
      <c r="C21" s="24"/>
      <c r="D21" s="24"/>
      <c r="E21" s="24"/>
      <c r="F21" s="24"/>
      <c r="G21" s="24"/>
      <c r="H21" s="24"/>
      <c r="I21" s="24"/>
      <c r="J21" s="24"/>
      <c r="K21" s="25"/>
    </row>
  </sheetData>
  <mergeCells count="15">
    <mergeCell ref="C3:F3"/>
    <mergeCell ref="D12:J12"/>
    <mergeCell ref="D7:E7"/>
    <mergeCell ref="D6:F6"/>
    <mergeCell ref="D5:F5"/>
    <mergeCell ref="D9:J9"/>
    <mergeCell ref="D10:J10"/>
    <mergeCell ref="D19:J19"/>
    <mergeCell ref="D20:J20"/>
    <mergeCell ref="D16:J16"/>
    <mergeCell ref="D17:J17"/>
    <mergeCell ref="D11:J11"/>
    <mergeCell ref="D13:J13"/>
    <mergeCell ref="D14:J14"/>
    <mergeCell ref="D15:J15"/>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B2:W88"/>
  <sheetViews>
    <sheetView zoomScale="90" zoomScaleNormal="90" workbookViewId="0">
      <selection activeCell="F15" sqref="F15"/>
    </sheetView>
  </sheetViews>
  <sheetFormatPr defaultRowHeight="15"/>
  <cols>
    <col min="1" max="1" width="3.85546875" customWidth="1"/>
    <col min="5" max="5" width="3.7109375" customWidth="1"/>
    <col min="17" max="17" width="3.28515625" customWidth="1"/>
    <col min="18" max="19" width="9.28515625" bestFit="1" customWidth="1"/>
  </cols>
  <sheetData>
    <row r="2" spans="2:21" ht="15.75">
      <c r="B2" s="52" t="s">
        <v>29</v>
      </c>
      <c r="C2" s="52"/>
      <c r="D2" s="57" t="s">
        <v>51</v>
      </c>
      <c r="E2" s="57"/>
      <c r="F2" s="57"/>
      <c r="G2" s="57"/>
      <c r="H2" s="57"/>
      <c r="M2" s="52" t="s">
        <v>49</v>
      </c>
      <c r="N2" s="52"/>
      <c r="O2" s="52"/>
      <c r="P2" s="52"/>
      <c r="Q2" s="52"/>
    </row>
    <row r="4" spans="2:21" ht="15.75">
      <c r="B4" s="52" t="s">
        <v>0</v>
      </c>
      <c r="C4" s="52"/>
      <c r="D4" s="52"/>
      <c r="E4" s="52"/>
      <c r="F4" s="52"/>
      <c r="G4" s="52"/>
      <c r="R4" s="2">
        <f>F6</f>
        <v>1987</v>
      </c>
      <c r="S4" s="2">
        <f t="shared" ref="S4:U4" si="0">G6</f>
        <v>1988</v>
      </c>
      <c r="T4" s="2">
        <f t="shared" si="0"/>
        <v>1989</v>
      </c>
      <c r="U4" s="2">
        <f t="shared" si="0"/>
        <v>1990</v>
      </c>
    </row>
    <row r="5" spans="2:21">
      <c r="M5" s="56" t="s">
        <v>106</v>
      </c>
      <c r="N5" s="56"/>
      <c r="O5" s="56"/>
      <c r="P5" s="56"/>
      <c r="Q5" s="35"/>
      <c r="R5" s="28"/>
      <c r="S5" s="28"/>
      <c r="T5" s="28"/>
      <c r="U5" s="28"/>
    </row>
    <row r="6" spans="2:21">
      <c r="B6" s="2"/>
      <c r="C6" s="53" t="s">
        <v>54</v>
      </c>
      <c r="D6" s="53"/>
      <c r="F6" s="45">
        <v>1987</v>
      </c>
      <c r="G6" s="2">
        <f>F6+1</f>
        <v>1988</v>
      </c>
      <c r="H6" s="2">
        <f>G6+1</f>
        <v>1989</v>
      </c>
      <c r="I6" s="2">
        <f>H6+1</f>
        <v>1990</v>
      </c>
      <c r="M6" s="50" t="s">
        <v>31</v>
      </c>
      <c r="N6" s="50"/>
      <c r="O6" s="50"/>
      <c r="P6" s="50"/>
      <c r="Q6" s="8" t="s">
        <v>115</v>
      </c>
      <c r="R6" s="6">
        <f>(F17*100)/F38</f>
        <v>6.6393757195855185</v>
      </c>
      <c r="S6" s="6">
        <f>(G17*100)/G38</f>
        <v>9.9793174767321613</v>
      </c>
      <c r="T6" s="6">
        <f>(H17*100)/H38</f>
        <v>10.682039172107237</v>
      </c>
      <c r="U6" s="6">
        <f>(I17*100)/I38</f>
        <v>6.6393757195855185</v>
      </c>
    </row>
    <row r="7" spans="2:21">
      <c r="B7" s="50" t="s">
        <v>1</v>
      </c>
      <c r="C7" s="50"/>
      <c r="D7" s="50"/>
      <c r="F7" s="42">
        <v>23600</v>
      </c>
      <c r="G7" s="42">
        <v>29367</v>
      </c>
      <c r="H7" s="42">
        <v>39456</v>
      </c>
      <c r="I7" s="42">
        <v>23600</v>
      </c>
      <c r="M7" s="50" t="s">
        <v>32</v>
      </c>
      <c r="N7" s="50"/>
      <c r="O7" s="50"/>
      <c r="P7" s="50"/>
      <c r="Q7" s="8" t="s">
        <v>116</v>
      </c>
      <c r="R7" s="6">
        <f t="shared" ref="R7:T7" si="1">(F17*100)/F7</f>
        <v>2.1991525423728815</v>
      </c>
      <c r="S7" s="6">
        <f t="shared" si="1"/>
        <v>3.2860012939694214</v>
      </c>
      <c r="T7" s="6">
        <f t="shared" si="1"/>
        <v>3.8980129764801297</v>
      </c>
      <c r="U7" s="6">
        <f>(I17*100)/I7</f>
        <v>2.1991525423728815</v>
      </c>
    </row>
    <row r="8" spans="2:21">
      <c r="B8" s="50" t="s">
        <v>2</v>
      </c>
      <c r="C8" s="50"/>
      <c r="D8" s="50"/>
      <c r="F8" s="42">
        <v>20644</v>
      </c>
      <c r="G8" s="42">
        <v>25388</v>
      </c>
      <c r="H8" s="42">
        <v>33510</v>
      </c>
      <c r="I8" s="42">
        <v>20644</v>
      </c>
      <c r="M8" s="50" t="s">
        <v>34</v>
      </c>
      <c r="N8" s="50"/>
      <c r="O8" s="50"/>
      <c r="P8" s="50"/>
      <c r="Q8" s="8"/>
      <c r="R8" s="6">
        <f t="shared" ref="R8:T8" si="2">(F9*100)/F7</f>
        <v>12.525423728813559</v>
      </c>
      <c r="S8" s="6">
        <f t="shared" si="2"/>
        <v>13.54922191575578</v>
      </c>
      <c r="T8" s="6">
        <f t="shared" si="2"/>
        <v>15.069951338199514</v>
      </c>
      <c r="U8" s="6">
        <f>(I9*100)/I7</f>
        <v>12.525423728813559</v>
      </c>
    </row>
    <row r="9" spans="2:21">
      <c r="B9" s="50" t="s">
        <v>3</v>
      </c>
      <c r="C9" s="50"/>
      <c r="D9" s="50"/>
      <c r="F9" s="5">
        <f t="shared" ref="F9:H9" si="3">F7-F8</f>
        <v>2956</v>
      </c>
      <c r="G9" s="5">
        <f t="shared" si="3"/>
        <v>3979</v>
      </c>
      <c r="H9" s="5">
        <f t="shared" si="3"/>
        <v>5946</v>
      </c>
      <c r="I9" s="5">
        <f>I7-I8</f>
        <v>2956</v>
      </c>
      <c r="M9" s="56" t="s">
        <v>107</v>
      </c>
      <c r="N9" s="56"/>
      <c r="O9" s="56"/>
      <c r="P9" s="56"/>
      <c r="Q9" s="35"/>
      <c r="R9" s="27"/>
      <c r="S9" s="27"/>
      <c r="T9" s="27"/>
      <c r="U9" s="27"/>
    </row>
    <row r="10" spans="2:21">
      <c r="B10" s="50" t="s">
        <v>4</v>
      </c>
      <c r="C10" s="50"/>
      <c r="D10" s="50"/>
      <c r="F10" s="42"/>
      <c r="G10" s="42"/>
      <c r="H10" s="42"/>
      <c r="I10" s="42"/>
      <c r="M10" s="50" t="s">
        <v>67</v>
      </c>
      <c r="N10" s="50"/>
      <c r="O10" s="50"/>
      <c r="P10" s="50"/>
      <c r="Q10" s="8"/>
      <c r="R10" s="7">
        <f>(F23*100)/F41</f>
        <v>25.95</v>
      </c>
      <c r="S10" s="7">
        <f>(G23*100)/G41</f>
        <v>41.956521739130437</v>
      </c>
      <c r="T10" s="7">
        <f>(H23*100)/H41</f>
        <v>59.153846153846153</v>
      </c>
      <c r="U10" s="7">
        <f>(I23*100)/I41</f>
        <v>25.95</v>
      </c>
    </row>
    <row r="11" spans="2:21">
      <c r="B11" s="50" t="s">
        <v>5</v>
      </c>
      <c r="C11" s="50"/>
      <c r="D11" s="50"/>
      <c r="F11" s="42">
        <v>2390</v>
      </c>
      <c r="G11" s="42">
        <v>2958</v>
      </c>
      <c r="H11" s="42">
        <v>4344</v>
      </c>
      <c r="I11" s="42">
        <v>2390</v>
      </c>
      <c r="M11" s="50" t="s">
        <v>36</v>
      </c>
      <c r="N11" s="50"/>
      <c r="O11" s="50"/>
      <c r="P11" s="50"/>
      <c r="Q11" s="8"/>
      <c r="R11" s="3">
        <f>((F14+F16)*100)/R8</f>
        <v>19456.427604871449</v>
      </c>
      <c r="S11" s="3">
        <f>((G14+G16)*100)/S8</f>
        <v>22244.819803970848</v>
      </c>
      <c r="T11" s="3">
        <f>((H14+H16)*100)/T8</f>
        <v>29250.26034308779</v>
      </c>
      <c r="U11" s="3">
        <f>((I14+I16)*100)/U8</f>
        <v>19456.427604871449</v>
      </c>
    </row>
    <row r="12" spans="2:21">
      <c r="B12" s="50" t="s">
        <v>6</v>
      </c>
      <c r="C12" s="50"/>
      <c r="D12" s="50"/>
      <c r="F12" s="42"/>
      <c r="G12" s="42"/>
      <c r="H12" s="42"/>
      <c r="I12" s="42"/>
      <c r="M12" s="50" t="s">
        <v>57</v>
      </c>
      <c r="N12" s="50"/>
      <c r="O12" s="50"/>
      <c r="P12" s="50"/>
      <c r="Q12" s="8" t="s">
        <v>117</v>
      </c>
      <c r="R12" s="6">
        <f>(100*F41)/F38</f>
        <v>25.585262888576182</v>
      </c>
      <c r="S12" s="6">
        <f>(100*G41)/G38</f>
        <v>23.784901758014477</v>
      </c>
      <c r="T12" s="6">
        <f>(100*H41)/H38</f>
        <v>18.058063619947216</v>
      </c>
      <c r="U12" s="6">
        <f>(100*I41)/I38</f>
        <v>25.585262888576182</v>
      </c>
    </row>
    <row r="13" spans="2:21">
      <c r="B13" s="50" t="s">
        <v>7</v>
      </c>
      <c r="C13" s="50"/>
      <c r="D13" s="50"/>
      <c r="F13" s="42"/>
      <c r="G13" s="42"/>
      <c r="H13" s="42"/>
      <c r="I13" s="42"/>
      <c r="M13" s="56" t="s">
        <v>108</v>
      </c>
      <c r="N13" s="56"/>
      <c r="O13" s="56"/>
      <c r="P13" s="56"/>
      <c r="Q13" s="35"/>
      <c r="R13" s="27"/>
      <c r="S13" s="27"/>
      <c r="T13" s="27"/>
      <c r="U13" s="27"/>
    </row>
    <row r="14" spans="2:21">
      <c r="B14" s="50" t="s">
        <v>40</v>
      </c>
      <c r="C14" s="50"/>
      <c r="D14" s="50"/>
      <c r="F14" s="5">
        <f t="shared" ref="F14:H14" si="4">SUM(F10:F13)</f>
        <v>2390</v>
      </c>
      <c r="G14" s="5">
        <f t="shared" si="4"/>
        <v>2958</v>
      </c>
      <c r="H14" s="5">
        <f t="shared" si="4"/>
        <v>4344</v>
      </c>
      <c r="I14" s="5">
        <f>SUM(I10:I13)</f>
        <v>2390</v>
      </c>
      <c r="M14" s="50" t="s">
        <v>88</v>
      </c>
      <c r="N14" s="50"/>
      <c r="O14" s="50"/>
      <c r="P14" s="50"/>
      <c r="Q14" s="8" t="s">
        <v>118</v>
      </c>
      <c r="R14" s="3">
        <f>360/(F8/F36)</f>
        <v>42.026739004068979</v>
      </c>
      <c r="S14" s="3">
        <f>360/(G8/G36)</f>
        <v>41.618087285331654</v>
      </c>
      <c r="T14" s="3">
        <f>360/(H8/H36)</f>
        <v>48.408236347358994</v>
      </c>
      <c r="U14" s="3">
        <f>360/(I8/I36)</f>
        <v>42.026739004068979</v>
      </c>
    </row>
    <row r="15" spans="2:21">
      <c r="B15" s="50" t="s">
        <v>8</v>
      </c>
      <c r="C15" s="50"/>
      <c r="D15" s="50"/>
      <c r="F15" s="42">
        <v>566</v>
      </c>
      <c r="G15" s="42">
        <v>1021</v>
      </c>
      <c r="H15" s="42">
        <v>1602</v>
      </c>
      <c r="I15" s="42">
        <v>566</v>
      </c>
      <c r="M15" s="50" t="s">
        <v>87</v>
      </c>
      <c r="N15" s="50"/>
      <c r="O15" s="50"/>
      <c r="P15" s="50"/>
      <c r="Q15" s="8" t="s">
        <v>119</v>
      </c>
      <c r="R15" s="3">
        <f>(360*F35)/(F7*(1+(F25/100)))</f>
        <v>60.34576271186441</v>
      </c>
      <c r="S15" s="3">
        <f>(360*G35)/(G7*(1+(G25/100)))</f>
        <v>61.636530799877413</v>
      </c>
      <c r="T15" s="3">
        <f>(360*H35)/(H7*(1+(H25/100)))</f>
        <v>68.394160583941613</v>
      </c>
      <c r="U15" s="3">
        <f>(360*I35)/(I7*(1+(I25/100)))</f>
        <v>60.34576271186441</v>
      </c>
    </row>
    <row r="16" spans="2:21">
      <c r="B16" s="50" t="s">
        <v>9</v>
      </c>
      <c r="C16" s="50"/>
      <c r="D16" s="50"/>
      <c r="F16" s="42">
        <v>47</v>
      </c>
      <c r="G16" s="42">
        <v>56</v>
      </c>
      <c r="H16" s="42">
        <v>64</v>
      </c>
      <c r="I16" s="42">
        <v>47</v>
      </c>
      <c r="M16" s="50" t="s">
        <v>58</v>
      </c>
      <c r="N16" s="50"/>
      <c r="O16" s="50"/>
      <c r="P16" s="50"/>
      <c r="Q16" s="8"/>
      <c r="R16" s="6">
        <f>100*(F34+F35+F36)/(F22+F43+F44)</f>
        <v>179.61995249406175</v>
      </c>
      <c r="S16" s="6">
        <f>100*(G34+G35+G36)/(G22+G43+G44)</f>
        <v>135.69155092592592</v>
      </c>
      <c r="T16" s="6">
        <f>100*(H34+H35+H36)/(H22+H43+H44)</f>
        <v>140.45078288620724</v>
      </c>
      <c r="U16" s="6">
        <f>100*(I34+I35+I36)/(I22+I43+I44)</f>
        <v>179.61995249406175</v>
      </c>
    </row>
    <row r="17" spans="2:22">
      <c r="B17" s="50" t="s">
        <v>10</v>
      </c>
      <c r="C17" s="50"/>
      <c r="D17" s="50"/>
      <c r="F17" s="5">
        <f t="shared" ref="F17:H17" si="5">F15-F16</f>
        <v>519</v>
      </c>
      <c r="G17" s="5">
        <f t="shared" si="5"/>
        <v>965</v>
      </c>
      <c r="H17" s="5">
        <f t="shared" si="5"/>
        <v>1538</v>
      </c>
      <c r="I17" s="5">
        <f>I15-I16</f>
        <v>519</v>
      </c>
      <c r="M17" s="50" t="s">
        <v>73</v>
      </c>
      <c r="N17" s="50"/>
      <c r="O17" s="50"/>
      <c r="P17" s="50"/>
      <c r="Q17" s="8"/>
      <c r="R17" s="7">
        <f>SUM(F43:F45)/F41</f>
        <v>2.105</v>
      </c>
      <c r="S17" s="7">
        <f>SUM(G43:G45)/G41</f>
        <v>3.0052173913043476</v>
      </c>
      <c r="T17" s="7">
        <f>SUM(H43:H45)/H41</f>
        <v>3.8565384615384617</v>
      </c>
      <c r="U17" s="7">
        <f>SUM(I43:I45)/I41</f>
        <v>2.105</v>
      </c>
    </row>
    <row r="18" spans="2:22">
      <c r="B18" s="50" t="s">
        <v>11</v>
      </c>
      <c r="C18" s="50"/>
      <c r="D18" s="50"/>
      <c r="F18" s="42"/>
      <c r="G18" s="42"/>
      <c r="H18" s="42"/>
      <c r="I18" s="42"/>
      <c r="M18" s="50" t="s">
        <v>38</v>
      </c>
      <c r="N18" s="50"/>
      <c r="O18" s="50"/>
      <c r="P18" s="50"/>
      <c r="Q18" s="8" t="s">
        <v>120</v>
      </c>
      <c r="R18" s="7">
        <f>F7/F38</f>
        <v>3.0190610208519892</v>
      </c>
      <c r="S18" s="7">
        <f>G7/G38</f>
        <v>3.036918304033092</v>
      </c>
      <c r="T18" s="7">
        <f>H7/H38</f>
        <v>2.7403806084178357</v>
      </c>
      <c r="U18" s="7">
        <f>I7/I38</f>
        <v>3.0190610208519892</v>
      </c>
    </row>
    <row r="19" spans="2:22">
      <c r="B19" s="50" t="s">
        <v>12</v>
      </c>
      <c r="C19" s="50"/>
      <c r="D19" s="50"/>
      <c r="F19" s="42"/>
      <c r="G19" s="42"/>
      <c r="H19" s="42"/>
      <c r="I19" s="42"/>
      <c r="M19" s="56" t="s">
        <v>109</v>
      </c>
      <c r="N19" s="56"/>
      <c r="O19" s="56"/>
      <c r="P19" s="56"/>
      <c r="Q19" s="35"/>
      <c r="R19" s="26"/>
      <c r="S19" s="26"/>
      <c r="T19" s="26"/>
      <c r="U19" s="26"/>
    </row>
    <row r="20" spans="2:22">
      <c r="B20" s="50" t="s">
        <v>39</v>
      </c>
      <c r="C20" s="50"/>
      <c r="D20" s="50"/>
      <c r="F20" s="42"/>
      <c r="G20" s="42"/>
      <c r="H20" s="42"/>
      <c r="I20" s="42"/>
      <c r="L20" s="9"/>
      <c r="M20" s="50" t="s">
        <v>60</v>
      </c>
      <c r="N20" s="50"/>
      <c r="O20" s="50"/>
      <c r="P20" s="50"/>
      <c r="Q20" s="8"/>
      <c r="R20" s="6">
        <f>(F7-R11)*100/F7</f>
        <v>17.55751014884979</v>
      </c>
      <c r="S20" s="6">
        <f>(G7-S11)*100/G7</f>
        <v>24.252324704699671</v>
      </c>
      <c r="T20" s="6">
        <f>(H7-T11)*100/H7</f>
        <v>25.866128489741005</v>
      </c>
      <c r="U20" s="6">
        <f>(I7-U11)*100/I7</f>
        <v>17.55751014884979</v>
      </c>
    </row>
    <row r="21" spans="2:22">
      <c r="B21" s="50" t="s">
        <v>33</v>
      </c>
      <c r="C21" s="50"/>
      <c r="D21" s="50"/>
      <c r="F21" s="5">
        <f t="shared" ref="F21:H21" si="6">F17+F18-F19+F20</f>
        <v>519</v>
      </c>
      <c r="G21" s="5">
        <f t="shared" si="6"/>
        <v>965</v>
      </c>
      <c r="H21" s="5">
        <f t="shared" si="6"/>
        <v>1538</v>
      </c>
      <c r="I21" s="5">
        <f>I17+I18-I19+I20</f>
        <v>519</v>
      </c>
      <c r="L21" s="9"/>
      <c r="M21" s="50" t="s">
        <v>35</v>
      </c>
      <c r="N21" s="50"/>
      <c r="O21" s="50"/>
      <c r="P21" s="50"/>
      <c r="Q21" s="8"/>
      <c r="R21" s="7">
        <f>F9/(F14+F19-F18)</f>
        <v>1.2368200836820085</v>
      </c>
      <c r="S21" s="7">
        <f>G9/(G14+G19-G18)</f>
        <v>1.3451656524678837</v>
      </c>
      <c r="T21" s="7">
        <f>H9/(H14+H19-H18)</f>
        <v>1.3687845303867403</v>
      </c>
      <c r="U21" s="7">
        <f>I9/(I14+I19-I18)</f>
        <v>1.2368200836820085</v>
      </c>
    </row>
    <row r="22" spans="2:22">
      <c r="B22" s="50" t="s">
        <v>55</v>
      </c>
      <c r="C22" s="50"/>
      <c r="D22" s="50"/>
      <c r="F22" s="44"/>
      <c r="G22" s="44"/>
      <c r="H22" s="44"/>
      <c r="I22" s="44"/>
      <c r="L22" s="9"/>
      <c r="M22" s="50" t="s">
        <v>50</v>
      </c>
      <c r="N22" s="50"/>
      <c r="O22" s="50"/>
      <c r="P22" s="50"/>
      <c r="Q22" s="8" t="s">
        <v>121</v>
      </c>
      <c r="R22" s="7">
        <f>(F34+F35+F36)/(F22+F43+F44)</f>
        <v>1.7961995249406175</v>
      </c>
      <c r="S22" s="7">
        <f>(G34+G35+G36)/(G22+G43+G44)</f>
        <v>1.3569155092592593</v>
      </c>
      <c r="T22" s="7">
        <f>(H34+H35+H36)/(H22+H43+H44)</f>
        <v>1.4045078288620725</v>
      </c>
      <c r="U22" s="7">
        <f>(I34+I35+I36)/(I22+I43+I44)</f>
        <v>1.7961995249406175</v>
      </c>
    </row>
    <row r="23" spans="2:22">
      <c r="B23" s="50" t="s">
        <v>56</v>
      </c>
      <c r="C23" s="50"/>
      <c r="D23" s="50"/>
      <c r="F23" s="5">
        <f t="shared" ref="F23:H23" si="7">F21-F22</f>
        <v>519</v>
      </c>
      <c r="G23" s="5">
        <f t="shared" si="7"/>
        <v>965</v>
      </c>
      <c r="H23" s="5">
        <f t="shared" si="7"/>
        <v>1538</v>
      </c>
      <c r="I23" s="5">
        <f>I21-I22</f>
        <v>519</v>
      </c>
    </row>
    <row r="25" spans="2:22" ht="15.75">
      <c r="B25" s="54" t="s">
        <v>59</v>
      </c>
      <c r="C25" s="54"/>
      <c r="D25" s="54"/>
      <c r="F25" s="43">
        <v>25</v>
      </c>
      <c r="G25" s="43">
        <v>25</v>
      </c>
      <c r="H25" s="43">
        <v>25</v>
      </c>
      <c r="I25" s="43">
        <v>25</v>
      </c>
      <c r="M25" s="52" t="s">
        <v>134</v>
      </c>
      <c r="N25" s="52"/>
      <c r="O25" s="52"/>
      <c r="P25" s="52"/>
      <c r="Q25" s="52"/>
      <c r="R25" s="52"/>
    </row>
    <row r="26" spans="2:22">
      <c r="R26" s="2">
        <f>F6</f>
        <v>1987</v>
      </c>
      <c r="S26" s="2">
        <f t="shared" ref="S26:U26" si="8">G6</f>
        <v>1988</v>
      </c>
      <c r="T26" s="2">
        <f t="shared" si="8"/>
        <v>1989</v>
      </c>
      <c r="U26" s="2">
        <f t="shared" si="8"/>
        <v>1990</v>
      </c>
      <c r="V26" s="29"/>
    </row>
    <row r="27" spans="2:22">
      <c r="M27" s="50" t="s">
        <v>42</v>
      </c>
      <c r="N27" s="50"/>
      <c r="O27" s="50"/>
      <c r="P27" s="50"/>
      <c r="R27" s="3">
        <f>IF(R7&gt;=$R$42,IF(R7&lt;=$S$42,$T$42,IF(R7&lt;=$S$43,$T$43,IF(R7&lt;=$S$44,$T$44,IF(R7&lt;=$S$45,$T$45,IF(R7&lt;=$S$46,$T$46,$T$46))))),0)</f>
        <v>40</v>
      </c>
      <c r="S27" s="3">
        <f t="shared" ref="S27:U27" si="9">IF(S7&gt;=$R$42,IF(S7&lt;=$S$42,$T$42,IF(S7&lt;=$S$43,$T$43,IF(S7&lt;=$S$44,$T$44,IF(S7&lt;=$S$45,$T$45,IF(S7&lt;=$S$46,$T$46,$T$46))))),0)</f>
        <v>60</v>
      </c>
      <c r="T27" s="3">
        <f t="shared" si="9"/>
        <v>60</v>
      </c>
      <c r="U27" s="3">
        <f t="shared" si="9"/>
        <v>40</v>
      </c>
    </row>
    <row r="28" spans="2:22" ht="15.75">
      <c r="B28" s="52" t="s">
        <v>28</v>
      </c>
      <c r="C28" s="52"/>
      <c r="D28" s="52"/>
      <c r="E28" s="52"/>
      <c r="F28" s="52"/>
      <c r="M28" s="50" t="s">
        <v>43</v>
      </c>
      <c r="N28" s="50"/>
      <c r="O28" s="50"/>
      <c r="P28" s="50"/>
      <c r="R28" s="3">
        <f>IF(R18&gt;=$R$49,IF(R18&lt;=$S$49,$T$49,IF(R18&lt;=$S$50,$T$50,IF(R18&lt;=$S$51,$T$51,IF(R18&lt;=$S$52,$T$52,IF(R18&lt;=$S$53,$T$53,$T$53))))),0)</f>
        <v>60</v>
      </c>
      <c r="S28" s="3">
        <f t="shared" ref="S28:U28" si="10">IF(S18&gt;=$R$49,IF(S18&lt;=$S$49,$T$49,IF(S18&lt;=$S$50,$T$50,IF(S18&lt;=$S$51,$T$51,IF(S18&lt;=$S$52,$T$52,IF(S18&lt;=$S$53,$T$53,$T$53))))),0)</f>
        <v>60</v>
      </c>
      <c r="T28" s="3">
        <f t="shared" si="10"/>
        <v>60</v>
      </c>
      <c r="U28" s="3">
        <f t="shared" si="10"/>
        <v>60</v>
      </c>
    </row>
    <row r="29" spans="2:22">
      <c r="M29" s="50" t="s">
        <v>44</v>
      </c>
      <c r="N29" s="50"/>
      <c r="O29" s="50"/>
      <c r="P29" s="50"/>
      <c r="R29" s="3">
        <f>IF(R14&gt;=$R$56,IF(R14&lt;=$S$56,$T$56,IF(R14&lt;=$S$57,$T$57,IF(R14&lt;=$S$58,$T$58,IF(R14&lt;=$S$59,$T$59,IF(R14&lt;=$S$60,$T$60,$T$60))))),0)</f>
        <v>50</v>
      </c>
      <c r="S29" s="3">
        <f t="shared" ref="S29:U29" si="11">IF(S14&gt;=$R$56,IF(S14&lt;=$S$56,$T$56,IF(S14&lt;=$S$57,$T$57,IF(S14&lt;=$S$58,$T$58,IF(S14&lt;=$S$59,$T$59,IF(S14&lt;=$S$60,$T$60,$T$60))))),0)</f>
        <v>50</v>
      </c>
      <c r="T29" s="3">
        <f t="shared" si="11"/>
        <v>40</v>
      </c>
      <c r="U29" s="3">
        <f t="shared" si="11"/>
        <v>50</v>
      </c>
    </row>
    <row r="30" spans="2:22">
      <c r="B30" s="1" t="s">
        <v>13</v>
      </c>
      <c r="C30" s="2"/>
      <c r="D30" s="2"/>
      <c r="F30" s="2">
        <f>F6</f>
        <v>1987</v>
      </c>
      <c r="G30" s="2">
        <f t="shared" ref="G30:I30" si="12">G6</f>
        <v>1988</v>
      </c>
      <c r="H30" s="2">
        <f t="shared" si="12"/>
        <v>1989</v>
      </c>
      <c r="I30" s="2">
        <f t="shared" si="12"/>
        <v>1990</v>
      </c>
      <c r="M30" s="50" t="s">
        <v>45</v>
      </c>
      <c r="N30" s="50"/>
      <c r="O30" s="50"/>
      <c r="P30" s="50"/>
      <c r="R30" s="3">
        <f>IF(R15&gt;=$R$63,IF(R15&lt;=$S$63,$T$63,IF(R15&lt;=$S$64,$T$64,IF(R15&lt;=$S$65,$T$65,IF(R15&lt;=$S$66,$T$66,IF(R15&lt;=$S$67,$T$67,$T$67))))),0)</f>
        <v>10</v>
      </c>
      <c r="S30" s="3">
        <f t="shared" ref="S30:U30" si="13">IF(S15&gt;=$R$63,IF(S15&lt;=$S$63,$T$63,IF(S15&lt;=$S$64,$T$64,IF(S15&lt;=$S$65,$T$65,IF(S15&lt;=$S$66,$T$66,IF(S15&lt;=$S$67,$T$67,$T$67))))),0)</f>
        <v>10</v>
      </c>
      <c r="T30" s="3">
        <f t="shared" si="13"/>
        <v>10</v>
      </c>
      <c r="U30" s="3">
        <f t="shared" si="13"/>
        <v>10</v>
      </c>
    </row>
    <row r="31" spans="2:22">
      <c r="B31" s="50" t="s">
        <v>41</v>
      </c>
      <c r="C31" s="50"/>
      <c r="D31" s="50"/>
      <c r="F31" s="42"/>
      <c r="G31" s="42"/>
      <c r="H31" s="42"/>
      <c r="I31" s="42"/>
      <c r="M31" s="50" t="s">
        <v>46</v>
      </c>
      <c r="N31" s="50"/>
      <c r="O31" s="50"/>
      <c r="P31" s="50"/>
      <c r="R31" s="3">
        <f>IF(R6&gt;=$R$70,IF(R6&lt;=$S$70,$T$70,IF(R6&lt;=$S$71,$T$71,IF(R6&lt;=$S$72,$T$72,IF(R6&lt;=$S$73,$T$73,IF(R6&lt;=$S$74,$T$74,$T$74))))),0)</f>
        <v>10</v>
      </c>
      <c r="S31" s="3">
        <f t="shared" ref="S31:U31" si="14">IF(S6&gt;=$R$70,IF(S6&lt;=$S$70,$T$70,IF(S6&lt;=$S$71,$T$71,IF(S6&lt;=$S$72,$T$72,IF(S6&lt;=$S$73,$T$73,IF(S6&lt;=$S$74,$T$74,$T$74))))),0)</f>
        <v>30</v>
      </c>
      <c r="T31" s="3">
        <f t="shared" si="14"/>
        <v>30</v>
      </c>
      <c r="U31" s="3">
        <f t="shared" si="14"/>
        <v>10</v>
      </c>
    </row>
    <row r="32" spans="2:22">
      <c r="B32" s="50" t="s">
        <v>14</v>
      </c>
      <c r="C32" s="50"/>
      <c r="D32" s="50"/>
      <c r="F32" s="42">
        <v>255</v>
      </c>
      <c r="G32" s="42">
        <v>291</v>
      </c>
      <c r="H32" s="42">
        <v>315</v>
      </c>
      <c r="I32" s="42">
        <v>255</v>
      </c>
      <c r="M32" s="50" t="s">
        <v>111</v>
      </c>
      <c r="N32" s="50"/>
      <c r="O32" s="50"/>
      <c r="P32" s="50"/>
      <c r="R32" s="3">
        <f>IF(R12&gt;=$R$77,IF(R12&lt;=$S$77,$T$77,IF(R12&lt;=$S$78,$T$78,IF(R12&lt;=$S$79,$T$79,IF(R12&lt;=$S$80,$T$80,IF(R12&lt;=$S$81,$T$81,$T$81))))),0)</f>
        <v>100</v>
      </c>
      <c r="S32" s="3">
        <f t="shared" ref="S32:U32" si="15">IF(S12&gt;=$R$77,IF(S12&lt;=$S$77,$T$77,IF(S12&lt;=$S$78,$T$78,IF(S12&lt;=$S$79,$T$79,IF(S12&lt;=$S$80,$T$80,IF(S12&lt;=$S$81,$T$81,$T$81))))),0)</f>
        <v>100</v>
      </c>
      <c r="T32" s="3">
        <f t="shared" si="15"/>
        <v>80</v>
      </c>
      <c r="U32" s="3">
        <f t="shared" si="15"/>
        <v>100</v>
      </c>
    </row>
    <row r="33" spans="2:23">
      <c r="B33" s="50" t="s">
        <v>15</v>
      </c>
      <c r="C33" s="50"/>
      <c r="D33" s="50"/>
      <c r="F33" s="42"/>
      <c r="G33" s="42"/>
      <c r="H33" s="42"/>
      <c r="I33" s="42"/>
      <c r="M33" s="50" t="s">
        <v>47</v>
      </c>
      <c r="N33" s="50"/>
      <c r="O33" s="50"/>
      <c r="P33" s="50"/>
      <c r="R33" s="4">
        <f>IF(R22&gt;=$R$84,IF(R22&lt;=$S$84,$T$84,IF(R22&lt;=$S$85,$T$85,IF(R22&lt;=$S$86,$T$86,IF(R22&lt;=$S$87,$T$87,IF(R22&lt;=$S$88,$T$88,$T$88))))),0)</f>
        <v>50</v>
      </c>
      <c r="S33" s="4">
        <f t="shared" ref="S33:U33" si="16">IF(S22&gt;=$R$84,IF(S22&lt;=$S$84,$T$84,IF(S22&lt;=$S$85,$T$85,IF(S22&lt;=$S$86,$T$86,IF(S22&lt;=$S$87,$T$87,IF(S22&lt;=$S$88,$T$88,$T$88))))),0)</f>
        <v>50</v>
      </c>
      <c r="T33" s="4">
        <f t="shared" si="16"/>
        <v>50</v>
      </c>
      <c r="U33" s="4">
        <f t="shared" si="16"/>
        <v>50</v>
      </c>
    </row>
    <row r="34" spans="2:23">
      <c r="B34" s="50" t="s">
        <v>16</v>
      </c>
      <c r="C34" s="50"/>
      <c r="D34" s="50"/>
      <c r="F34" s="42">
        <v>207</v>
      </c>
      <c r="G34" s="42">
        <v>159</v>
      </c>
      <c r="H34" s="42">
        <v>207</v>
      </c>
      <c r="I34" s="42">
        <v>207</v>
      </c>
      <c r="M34" s="50" t="s">
        <v>48</v>
      </c>
      <c r="N34" s="50"/>
      <c r="O34" s="50"/>
      <c r="P34" s="50"/>
      <c r="R34" s="3">
        <f>SUM(R27:R33)</f>
        <v>320</v>
      </c>
      <c r="S34" s="3">
        <f t="shared" ref="S34:U34" si="17">SUM(S27:S33)</f>
        <v>360</v>
      </c>
      <c r="T34" s="3">
        <f t="shared" si="17"/>
        <v>330</v>
      </c>
      <c r="U34" s="3">
        <f t="shared" si="17"/>
        <v>320</v>
      </c>
    </row>
    <row r="35" spans="2:23">
      <c r="B35" s="50" t="s">
        <v>17</v>
      </c>
      <c r="C35" s="50"/>
      <c r="D35" s="50"/>
      <c r="F35" s="42">
        <v>4945</v>
      </c>
      <c r="G35" s="42">
        <v>6285</v>
      </c>
      <c r="H35" s="42">
        <v>9370</v>
      </c>
      <c r="I35" s="42">
        <v>4945</v>
      </c>
      <c r="M35" s="50" t="s">
        <v>52</v>
      </c>
      <c r="N35" s="50"/>
      <c r="O35" s="50"/>
      <c r="P35" s="50"/>
      <c r="R35" s="3">
        <f>R34-300</f>
        <v>20</v>
      </c>
      <c r="S35" s="3">
        <f t="shared" ref="S35:U35" si="18">S34-300</f>
        <v>60</v>
      </c>
      <c r="T35" s="3">
        <f t="shared" si="18"/>
        <v>30</v>
      </c>
      <c r="U35" s="3">
        <f t="shared" si="18"/>
        <v>20</v>
      </c>
    </row>
    <row r="36" spans="2:23">
      <c r="B36" s="50" t="s">
        <v>18</v>
      </c>
      <c r="C36" s="50"/>
      <c r="D36" s="50"/>
      <c r="F36" s="42">
        <v>2410</v>
      </c>
      <c r="G36" s="42">
        <v>2935</v>
      </c>
      <c r="H36" s="42">
        <v>4506</v>
      </c>
      <c r="I36" s="42">
        <v>2410</v>
      </c>
      <c r="M36" s="51" t="s">
        <v>53</v>
      </c>
      <c r="N36" s="51"/>
      <c r="O36" s="51"/>
      <c r="P36" s="51"/>
      <c r="Q36" s="31"/>
      <c r="R36" s="32">
        <f>IF(R35&gt;=0,(R34/100)*F41,0)</f>
        <v>6400</v>
      </c>
      <c r="S36" s="32">
        <f>IF(S35&gt;=0,(S34/100)*G41,0)</f>
        <v>8280</v>
      </c>
      <c r="T36" s="32">
        <f>IF(T35&gt;=0,(T34/100)*H41,0)</f>
        <v>8580</v>
      </c>
      <c r="U36" s="32">
        <f>IF(U35&gt;=0,(U34/100)*I41,0)</f>
        <v>6400</v>
      </c>
    </row>
    <row r="37" spans="2:23">
      <c r="B37" s="50" t="s">
        <v>19</v>
      </c>
      <c r="C37" s="50"/>
      <c r="D37" s="50"/>
      <c r="F37" s="42"/>
      <c r="G37" s="42"/>
      <c r="H37" s="42"/>
      <c r="I37" s="42"/>
    </row>
    <row r="38" spans="2:23">
      <c r="B38" s="55" t="s">
        <v>20</v>
      </c>
      <c r="C38" s="55"/>
      <c r="D38" s="55"/>
      <c r="E38" s="2"/>
      <c r="F38" s="5">
        <f t="shared" ref="F38:H38" si="19">SUM(F31:F37)</f>
        <v>7817</v>
      </c>
      <c r="G38" s="5">
        <f t="shared" si="19"/>
        <v>9670</v>
      </c>
      <c r="H38" s="5">
        <f t="shared" si="19"/>
        <v>14398</v>
      </c>
      <c r="I38" s="5">
        <f>SUM(I31:I37)</f>
        <v>7817</v>
      </c>
    </row>
    <row r="39" spans="2:23" ht="15.75">
      <c r="F39" s="3"/>
      <c r="G39" s="3"/>
      <c r="H39" s="3"/>
      <c r="I39" s="3"/>
      <c r="M39" s="14" t="s">
        <v>110</v>
      </c>
    </row>
    <row r="40" spans="2:23">
      <c r="B40" s="1" t="s">
        <v>21</v>
      </c>
      <c r="C40" s="2"/>
      <c r="D40" s="2"/>
      <c r="F40" s="4"/>
      <c r="G40" s="4"/>
      <c r="H40" s="4"/>
      <c r="I40" s="4"/>
    </row>
    <row r="41" spans="2:23">
      <c r="B41" s="50" t="s">
        <v>30</v>
      </c>
      <c r="C41" s="50"/>
      <c r="D41" s="50"/>
      <c r="F41" s="42">
        <v>2000</v>
      </c>
      <c r="G41" s="42">
        <v>2300</v>
      </c>
      <c r="H41" s="42">
        <v>2600</v>
      </c>
      <c r="I41" s="42">
        <v>2000</v>
      </c>
      <c r="M41" s="49" t="s">
        <v>42</v>
      </c>
      <c r="N41" s="49"/>
      <c r="O41" s="49"/>
      <c r="P41" s="49"/>
      <c r="R41" s="30" t="s">
        <v>112</v>
      </c>
      <c r="S41" s="30" t="s">
        <v>113</v>
      </c>
      <c r="T41" s="30" t="s">
        <v>114</v>
      </c>
      <c r="V41" s="34"/>
      <c r="W41" s="34"/>
    </row>
    <row r="42" spans="2:23">
      <c r="B42" s="50" t="s">
        <v>22</v>
      </c>
      <c r="C42" s="50"/>
      <c r="D42" s="50"/>
      <c r="F42" s="42">
        <v>488</v>
      </c>
      <c r="G42" s="42">
        <v>582</v>
      </c>
      <c r="H42" s="42">
        <v>658</v>
      </c>
      <c r="I42" s="42">
        <v>488</v>
      </c>
      <c r="R42" s="7">
        <v>1</v>
      </c>
      <c r="S42" s="7">
        <v>1.9</v>
      </c>
      <c r="T42" s="3">
        <v>20</v>
      </c>
    </row>
    <row r="43" spans="2:23">
      <c r="B43" s="50" t="s">
        <v>23</v>
      </c>
      <c r="C43" s="50"/>
      <c r="D43" s="50"/>
      <c r="F43" s="42">
        <v>2075</v>
      </c>
      <c r="G43" s="42">
        <v>4566</v>
      </c>
      <c r="H43" s="42">
        <v>6577</v>
      </c>
      <c r="I43" s="42">
        <v>2075</v>
      </c>
      <c r="R43" s="7">
        <v>2</v>
      </c>
      <c r="S43" s="7">
        <v>2.9</v>
      </c>
      <c r="T43" s="3">
        <v>40</v>
      </c>
    </row>
    <row r="44" spans="2:23">
      <c r="B44" s="50" t="s">
        <v>24</v>
      </c>
      <c r="C44" s="50"/>
      <c r="D44" s="50"/>
      <c r="F44" s="42">
        <v>2135</v>
      </c>
      <c r="G44" s="42">
        <v>2346</v>
      </c>
      <c r="H44" s="42">
        <v>3450</v>
      </c>
      <c r="I44" s="42">
        <v>2135</v>
      </c>
      <c r="R44" s="7">
        <v>3</v>
      </c>
      <c r="S44" s="7">
        <v>3.9</v>
      </c>
      <c r="T44" s="3">
        <v>60</v>
      </c>
    </row>
    <row r="45" spans="2:23">
      <c r="B45" s="50" t="s">
        <v>25</v>
      </c>
      <c r="C45" s="50"/>
      <c r="D45" s="50"/>
      <c r="F45" s="42"/>
      <c r="G45" s="42"/>
      <c r="H45" s="42"/>
      <c r="I45" s="42"/>
      <c r="R45" s="7">
        <v>4</v>
      </c>
      <c r="S45" s="7">
        <v>4.9000000000000004</v>
      </c>
      <c r="T45" s="3">
        <v>80</v>
      </c>
    </row>
    <row r="46" spans="2:23">
      <c r="B46" s="50" t="s">
        <v>26</v>
      </c>
      <c r="C46" s="50"/>
      <c r="D46" s="50"/>
      <c r="F46" s="42"/>
      <c r="G46" s="42"/>
      <c r="H46" s="42"/>
      <c r="I46" s="42"/>
      <c r="R46" s="33">
        <v>5</v>
      </c>
      <c r="S46" s="33">
        <v>9999</v>
      </c>
      <c r="T46" s="4">
        <v>100</v>
      </c>
    </row>
    <row r="47" spans="2:23">
      <c r="B47" s="55" t="s">
        <v>27</v>
      </c>
      <c r="C47" s="55"/>
      <c r="D47" s="55"/>
      <c r="E47" s="2"/>
      <c r="F47" s="5">
        <f t="shared" ref="F47:H47" si="20">SUM(F41:F46)</f>
        <v>6698</v>
      </c>
      <c r="G47" s="5">
        <f t="shared" si="20"/>
        <v>9794</v>
      </c>
      <c r="H47" s="5">
        <f t="shared" si="20"/>
        <v>13285</v>
      </c>
      <c r="I47" s="5">
        <f>SUM(I41:I46)</f>
        <v>6698</v>
      </c>
    </row>
    <row r="48" spans="2:23">
      <c r="M48" s="49" t="s">
        <v>43</v>
      </c>
      <c r="N48" s="49"/>
      <c r="O48" s="49"/>
      <c r="P48" s="49"/>
      <c r="R48" s="30" t="s">
        <v>112</v>
      </c>
      <c r="S48" s="30" t="s">
        <v>113</v>
      </c>
      <c r="T48" s="30" t="s">
        <v>114</v>
      </c>
    </row>
    <row r="49" spans="13:20">
      <c r="R49" s="7">
        <v>1.8</v>
      </c>
      <c r="S49" s="7">
        <v>2.2000000000000002</v>
      </c>
      <c r="T49" s="3">
        <v>20</v>
      </c>
    </row>
    <row r="50" spans="13:20">
      <c r="R50" s="7">
        <v>2.2999999999999998</v>
      </c>
      <c r="S50" s="7">
        <v>2.7</v>
      </c>
      <c r="T50" s="3">
        <v>40</v>
      </c>
    </row>
    <row r="51" spans="13:20">
      <c r="R51" s="7">
        <v>2.8</v>
      </c>
      <c r="S51" s="7">
        <v>3.2</v>
      </c>
      <c r="T51" s="3">
        <v>60</v>
      </c>
    </row>
    <row r="52" spans="13:20">
      <c r="R52" s="7">
        <v>3.3</v>
      </c>
      <c r="S52" s="7">
        <v>3.7</v>
      </c>
      <c r="T52" s="3">
        <v>80</v>
      </c>
    </row>
    <row r="53" spans="13:20">
      <c r="R53" s="33">
        <v>3.8</v>
      </c>
      <c r="S53" s="33">
        <v>9999</v>
      </c>
      <c r="T53" s="4">
        <v>100</v>
      </c>
    </row>
    <row r="55" spans="13:20">
      <c r="M55" s="49" t="s">
        <v>44</v>
      </c>
      <c r="N55" s="49"/>
      <c r="O55" s="49"/>
      <c r="P55" s="49"/>
      <c r="R55" s="30" t="s">
        <v>112</v>
      </c>
      <c r="S55" s="30" t="s">
        <v>113</v>
      </c>
      <c r="T55" s="30" t="s">
        <v>114</v>
      </c>
    </row>
    <row r="56" spans="13:20">
      <c r="R56" s="7">
        <v>-9999</v>
      </c>
      <c r="S56" s="7">
        <v>44.9</v>
      </c>
      <c r="T56" s="3">
        <v>50</v>
      </c>
    </row>
    <row r="57" spans="13:20">
      <c r="R57" s="7">
        <v>45</v>
      </c>
      <c r="S57" s="7">
        <v>54</v>
      </c>
      <c r="T57" s="3">
        <v>40</v>
      </c>
    </row>
    <row r="58" spans="13:20">
      <c r="R58" s="7">
        <v>55</v>
      </c>
      <c r="S58" s="7">
        <v>64</v>
      </c>
      <c r="T58" s="3">
        <v>30</v>
      </c>
    </row>
    <row r="59" spans="13:20">
      <c r="R59" s="7">
        <v>65</v>
      </c>
      <c r="S59" s="7">
        <v>69</v>
      </c>
      <c r="T59" s="3">
        <v>20</v>
      </c>
    </row>
    <row r="60" spans="13:20">
      <c r="R60" s="33">
        <v>70</v>
      </c>
      <c r="S60" s="33">
        <v>75</v>
      </c>
      <c r="T60" s="4">
        <v>10</v>
      </c>
    </row>
    <row r="62" spans="13:20">
      <c r="M62" s="49" t="s">
        <v>45</v>
      </c>
      <c r="N62" s="49"/>
      <c r="O62" s="49"/>
      <c r="P62" s="49"/>
      <c r="R62" s="30" t="s">
        <v>112</v>
      </c>
      <c r="S62" s="30" t="s">
        <v>113</v>
      </c>
      <c r="T62" s="30" t="s">
        <v>114</v>
      </c>
    </row>
    <row r="63" spans="13:20">
      <c r="R63" s="7">
        <v>-9999</v>
      </c>
      <c r="S63" s="7">
        <v>39.9</v>
      </c>
      <c r="T63" s="3">
        <v>50</v>
      </c>
    </row>
    <row r="64" spans="13:20">
      <c r="R64" s="7">
        <v>40</v>
      </c>
      <c r="S64" s="7">
        <v>43</v>
      </c>
      <c r="T64" s="3">
        <v>40</v>
      </c>
    </row>
    <row r="65" spans="13:20">
      <c r="R65" s="7">
        <v>44</v>
      </c>
      <c r="S65" s="7">
        <v>48</v>
      </c>
      <c r="T65" s="3">
        <v>30</v>
      </c>
    </row>
    <row r="66" spans="13:20">
      <c r="R66" s="7">
        <v>49</v>
      </c>
      <c r="S66" s="7">
        <v>54</v>
      </c>
      <c r="T66" s="3">
        <v>20</v>
      </c>
    </row>
    <row r="67" spans="13:20">
      <c r="R67" s="33">
        <v>55</v>
      </c>
      <c r="S67" s="33">
        <v>60</v>
      </c>
      <c r="T67" s="4">
        <v>10</v>
      </c>
    </row>
    <row r="69" spans="13:20">
      <c r="M69" s="49" t="s">
        <v>46</v>
      </c>
      <c r="N69" s="49"/>
      <c r="O69" s="49"/>
      <c r="P69" s="49"/>
      <c r="R69" s="30" t="s">
        <v>112</v>
      </c>
      <c r="S69" s="30" t="s">
        <v>113</v>
      </c>
      <c r="T69" s="30" t="s">
        <v>114</v>
      </c>
    </row>
    <row r="70" spans="13:20">
      <c r="R70" s="7">
        <v>5</v>
      </c>
      <c r="S70" s="7">
        <v>7.5</v>
      </c>
      <c r="T70" s="3">
        <v>10</v>
      </c>
    </row>
    <row r="71" spans="13:20">
      <c r="R71" s="7">
        <v>7.6</v>
      </c>
      <c r="S71" s="7">
        <v>9.9</v>
      </c>
      <c r="T71" s="3">
        <v>20</v>
      </c>
    </row>
    <row r="72" spans="13:20">
      <c r="R72" s="7">
        <v>10</v>
      </c>
      <c r="S72" s="7">
        <v>14.9</v>
      </c>
      <c r="T72" s="3">
        <v>30</v>
      </c>
    </row>
    <row r="73" spans="13:20">
      <c r="R73" s="7">
        <v>15</v>
      </c>
      <c r="S73" s="7">
        <v>19.899999999999999</v>
      </c>
      <c r="T73" s="3">
        <v>40</v>
      </c>
    </row>
    <row r="74" spans="13:20">
      <c r="R74" s="33">
        <v>20</v>
      </c>
      <c r="S74" s="33">
        <v>9999</v>
      </c>
      <c r="T74" s="4">
        <v>50</v>
      </c>
    </row>
    <row r="76" spans="13:20">
      <c r="M76" s="49" t="s">
        <v>111</v>
      </c>
      <c r="N76" s="49"/>
      <c r="O76" s="49"/>
      <c r="P76" s="49"/>
      <c r="R76" s="30" t="s">
        <v>112</v>
      </c>
      <c r="S76" s="30" t="s">
        <v>113</v>
      </c>
      <c r="T76" s="30" t="s">
        <v>114</v>
      </c>
    </row>
    <row r="77" spans="13:20">
      <c r="R77" s="7">
        <v>5</v>
      </c>
      <c r="S77" s="7">
        <v>6.9</v>
      </c>
      <c r="T77" s="3">
        <v>20</v>
      </c>
    </row>
    <row r="78" spans="13:20">
      <c r="R78" s="7">
        <v>7</v>
      </c>
      <c r="S78" s="7">
        <v>9.9</v>
      </c>
      <c r="T78" s="3">
        <v>40</v>
      </c>
    </row>
    <row r="79" spans="13:20">
      <c r="R79" s="7">
        <v>10</v>
      </c>
      <c r="S79" s="7">
        <v>14.9</v>
      </c>
      <c r="T79" s="3">
        <v>60</v>
      </c>
    </row>
    <row r="80" spans="13:20">
      <c r="R80" s="7">
        <v>15</v>
      </c>
      <c r="S80" s="7">
        <v>19.899999999999999</v>
      </c>
      <c r="T80" s="3">
        <v>80</v>
      </c>
    </row>
    <row r="81" spans="13:20">
      <c r="R81" s="33">
        <v>20</v>
      </c>
      <c r="S81" s="33">
        <v>9999</v>
      </c>
      <c r="T81" s="4">
        <v>100</v>
      </c>
    </row>
    <row r="83" spans="13:20">
      <c r="M83" s="49" t="s">
        <v>47</v>
      </c>
      <c r="N83" s="49"/>
      <c r="O83" s="49"/>
      <c r="P83" s="49"/>
      <c r="R83" s="30" t="s">
        <v>112</v>
      </c>
      <c r="S83" s="30" t="s">
        <v>113</v>
      </c>
      <c r="T83" s="30" t="s">
        <v>114</v>
      </c>
    </row>
    <row r="84" spans="13:20">
      <c r="R84" s="7">
        <v>0.9</v>
      </c>
      <c r="S84" s="7">
        <v>0.99</v>
      </c>
      <c r="T84" s="3">
        <v>10</v>
      </c>
    </row>
    <row r="85" spans="13:20">
      <c r="R85" s="7">
        <v>1</v>
      </c>
      <c r="S85" s="7">
        <v>1.0900000000000001</v>
      </c>
      <c r="T85" s="3">
        <v>20</v>
      </c>
    </row>
    <row r="86" spans="13:20">
      <c r="R86" s="7">
        <v>1.1000000000000001</v>
      </c>
      <c r="S86" s="7">
        <v>1.19</v>
      </c>
      <c r="T86" s="3">
        <v>30</v>
      </c>
    </row>
    <row r="87" spans="13:20">
      <c r="R87" s="7">
        <v>1.2</v>
      </c>
      <c r="S87" s="7">
        <v>1.29</v>
      </c>
      <c r="T87" s="3">
        <v>40</v>
      </c>
    </row>
    <row r="88" spans="13:20">
      <c r="R88" s="33">
        <v>1.3</v>
      </c>
      <c r="S88" s="33">
        <v>9999</v>
      </c>
      <c r="T88" s="4">
        <v>50</v>
      </c>
    </row>
  </sheetData>
  <sheetProtection password="8837" sheet="1" objects="1" scenarios="1" selectLockedCells="1"/>
  <mergeCells count="75">
    <mergeCell ref="M2:Q2"/>
    <mergeCell ref="D2:H2"/>
    <mergeCell ref="M18:P18"/>
    <mergeCell ref="M15:P15"/>
    <mergeCell ref="M12:P12"/>
    <mergeCell ref="M5:P5"/>
    <mergeCell ref="M6:P6"/>
    <mergeCell ref="M7:P7"/>
    <mergeCell ref="M8:P8"/>
    <mergeCell ref="M9:P9"/>
    <mergeCell ref="B12:D12"/>
    <mergeCell ref="B13:D13"/>
    <mergeCell ref="B14:D14"/>
    <mergeCell ref="B15:D15"/>
    <mergeCell ref="B16:D16"/>
    <mergeCell ref="B17:D17"/>
    <mergeCell ref="M11:P11"/>
    <mergeCell ref="M20:P20"/>
    <mergeCell ref="M10:P10"/>
    <mergeCell ref="M16:P16"/>
    <mergeCell ref="M17:P17"/>
    <mergeCell ref="M19:P19"/>
    <mergeCell ref="M13:P13"/>
    <mergeCell ref="B47:D47"/>
    <mergeCell ref="M14:P14"/>
    <mergeCell ref="M22:P22"/>
    <mergeCell ref="M25:R25"/>
    <mergeCell ref="B32:D32"/>
    <mergeCell ref="B33:D33"/>
    <mergeCell ref="B34:D34"/>
    <mergeCell ref="B35:D35"/>
    <mergeCell ref="B43:D43"/>
    <mergeCell ref="B42:D42"/>
    <mergeCell ref="B36:D36"/>
    <mergeCell ref="B37:D37"/>
    <mergeCell ref="B38:D38"/>
    <mergeCell ref="M21:P21"/>
    <mergeCell ref="B41:D41"/>
    <mergeCell ref="B31:D31"/>
    <mergeCell ref="B44:D44"/>
    <mergeCell ref="B45:D45"/>
    <mergeCell ref="B46:D46"/>
    <mergeCell ref="B2:C2"/>
    <mergeCell ref="B28:F28"/>
    <mergeCell ref="B7:D7"/>
    <mergeCell ref="B8:D8"/>
    <mergeCell ref="B9:D9"/>
    <mergeCell ref="B10:D10"/>
    <mergeCell ref="B11:D11"/>
    <mergeCell ref="C6:D6"/>
    <mergeCell ref="B22:D22"/>
    <mergeCell ref="B23:D23"/>
    <mergeCell ref="B25:D25"/>
    <mergeCell ref="B4:G4"/>
    <mergeCell ref="B18:D18"/>
    <mergeCell ref="B19:D19"/>
    <mergeCell ref="B20:D20"/>
    <mergeCell ref="B21:D21"/>
    <mergeCell ref="M36:P36"/>
    <mergeCell ref="M35:P35"/>
    <mergeCell ref="M34:P34"/>
    <mergeCell ref="M33:P33"/>
    <mergeCell ref="M32:P32"/>
    <mergeCell ref="M31:P31"/>
    <mergeCell ref="M30:P30"/>
    <mergeCell ref="M29:P29"/>
    <mergeCell ref="M28:P28"/>
    <mergeCell ref="M27:P27"/>
    <mergeCell ref="M41:P41"/>
    <mergeCell ref="M48:P48"/>
    <mergeCell ref="M83:P83"/>
    <mergeCell ref="M76:P76"/>
    <mergeCell ref="M69:P69"/>
    <mergeCell ref="M62:P62"/>
    <mergeCell ref="M55:P5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B2:E15"/>
  <sheetViews>
    <sheetView zoomScale="90" zoomScaleNormal="90" workbookViewId="0">
      <selection activeCell="B2" sqref="B2"/>
    </sheetView>
  </sheetViews>
  <sheetFormatPr defaultRowHeight="15"/>
  <cols>
    <col min="2" max="2" width="22.28515625" customWidth="1"/>
    <col min="4" max="4" width="19" customWidth="1"/>
    <col min="5" max="5" width="91.42578125" customWidth="1"/>
  </cols>
  <sheetData>
    <row r="2" spans="2:5">
      <c r="B2" s="12" t="s">
        <v>62</v>
      </c>
      <c r="C2" s="12" t="s">
        <v>63</v>
      </c>
      <c r="D2" s="12" t="s">
        <v>69</v>
      </c>
      <c r="E2" s="13" t="s">
        <v>64</v>
      </c>
    </row>
    <row r="3" spans="2:5" ht="45">
      <c r="B3" s="11" t="s">
        <v>65</v>
      </c>
      <c r="C3" s="10" t="s">
        <v>75</v>
      </c>
      <c r="D3" s="11"/>
      <c r="E3" s="11" t="s">
        <v>122</v>
      </c>
    </row>
    <row r="4" spans="2:5" ht="90">
      <c r="B4" s="11" t="s">
        <v>3</v>
      </c>
      <c r="C4" s="10" t="s">
        <v>124</v>
      </c>
      <c r="D4" s="11"/>
      <c r="E4" s="11" t="s">
        <v>132</v>
      </c>
    </row>
    <row r="5" spans="2:5">
      <c r="B5" s="11" t="s">
        <v>34</v>
      </c>
      <c r="C5" s="10" t="s">
        <v>78</v>
      </c>
      <c r="D5" s="11"/>
      <c r="E5" s="11" t="s">
        <v>123</v>
      </c>
    </row>
    <row r="6" spans="2:5" ht="45">
      <c r="B6" s="11" t="s">
        <v>67</v>
      </c>
      <c r="C6" s="10" t="s">
        <v>79</v>
      </c>
      <c r="D6" s="11"/>
      <c r="E6" s="11" t="s">
        <v>128</v>
      </c>
    </row>
    <row r="7" spans="2:5" ht="45">
      <c r="B7" s="11" t="s">
        <v>73</v>
      </c>
      <c r="C7" s="10" t="s">
        <v>84</v>
      </c>
      <c r="D7" s="11"/>
      <c r="E7" s="11" t="s">
        <v>86</v>
      </c>
    </row>
    <row r="8" spans="2:5" ht="75">
      <c r="B8" s="11" t="s">
        <v>58</v>
      </c>
      <c r="C8" s="10" t="s">
        <v>77</v>
      </c>
      <c r="D8" s="11"/>
      <c r="E8" s="11" t="s">
        <v>125</v>
      </c>
    </row>
    <row r="9" spans="2:5">
      <c r="B9" s="11" t="s">
        <v>36</v>
      </c>
      <c r="C9" s="10" t="s">
        <v>133</v>
      </c>
      <c r="D9" s="11"/>
      <c r="E9" s="11" t="s">
        <v>85</v>
      </c>
    </row>
    <row r="10" spans="2:5" ht="60">
      <c r="B10" s="11" t="s">
        <v>72</v>
      </c>
      <c r="C10" s="10" t="s">
        <v>83</v>
      </c>
      <c r="D10" s="11"/>
      <c r="E10" s="11" t="s">
        <v>130</v>
      </c>
    </row>
    <row r="11" spans="2:5" ht="60">
      <c r="B11" s="11" t="s">
        <v>71</v>
      </c>
      <c r="C11" s="10" t="s">
        <v>82</v>
      </c>
      <c r="D11" s="11"/>
      <c r="E11" s="11" t="s">
        <v>131</v>
      </c>
    </row>
    <row r="12" spans="2:5" ht="45">
      <c r="B12" s="11" t="s">
        <v>70</v>
      </c>
      <c r="C12" s="10" t="s">
        <v>81</v>
      </c>
      <c r="D12" s="11"/>
      <c r="E12" s="11" t="s">
        <v>129</v>
      </c>
    </row>
    <row r="13" spans="2:5" ht="45">
      <c r="B13" s="11" t="s">
        <v>66</v>
      </c>
      <c r="C13" s="10" t="s">
        <v>76</v>
      </c>
      <c r="D13" s="11"/>
      <c r="E13" s="11" t="s">
        <v>127</v>
      </c>
    </row>
    <row r="14" spans="2:5" ht="45">
      <c r="B14" s="11" t="s">
        <v>37</v>
      </c>
      <c r="C14" s="10" t="s">
        <v>61</v>
      </c>
      <c r="D14" s="11"/>
      <c r="E14" s="11" t="s">
        <v>74</v>
      </c>
    </row>
    <row r="15" spans="2:5" ht="60">
      <c r="B15" s="11" t="s">
        <v>68</v>
      </c>
      <c r="C15" s="10" t="s">
        <v>80</v>
      </c>
      <c r="D15" s="11"/>
      <c r="E15" s="11" t="s">
        <v>126</v>
      </c>
    </row>
  </sheetData>
  <sortState ref="B3:E14">
    <sortCondition ref="B3:B14"/>
  </sortState>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B2:J32"/>
  <sheetViews>
    <sheetView zoomScale="85" zoomScaleNormal="85" workbookViewId="0">
      <selection activeCell="B2" sqref="B2"/>
    </sheetView>
  </sheetViews>
  <sheetFormatPr defaultRowHeight="15"/>
  <cols>
    <col min="1" max="1" width="5.5703125" style="37" customWidth="1"/>
    <col min="2" max="2" width="22" style="37" customWidth="1"/>
    <col min="3" max="3" width="9.140625" style="37"/>
    <col min="4" max="4" width="24.42578125" style="37" customWidth="1"/>
    <col min="5" max="5" width="9.140625" style="37"/>
    <col min="6" max="6" width="19.28515625" style="37" customWidth="1"/>
    <col min="7" max="7" width="9.140625" style="37"/>
    <col min="8" max="8" width="21.85546875" style="37" customWidth="1"/>
    <col min="9" max="9" width="9.140625" style="37"/>
    <col min="10" max="10" width="18.28515625" style="37" customWidth="1"/>
    <col min="11" max="16384" width="9.140625" style="37"/>
  </cols>
  <sheetData>
    <row r="2" spans="2:8" ht="15.75">
      <c r="B2" s="36" t="s">
        <v>135</v>
      </c>
    </row>
    <row r="4" spans="2:8">
      <c r="B4" s="38"/>
    </row>
    <row r="5" spans="2:8">
      <c r="B5" s="39" t="s">
        <v>136</v>
      </c>
    </row>
    <row r="6" spans="2:8">
      <c r="B6" s="40"/>
    </row>
    <row r="7" spans="2:8">
      <c r="D7" s="38"/>
    </row>
    <row r="8" spans="2:8">
      <c r="B8" s="41" t="s">
        <v>138</v>
      </c>
      <c r="D8" s="39" t="s">
        <v>3</v>
      </c>
    </row>
    <row r="9" spans="2:8">
      <c r="D9" s="40"/>
    </row>
    <row r="10" spans="2:8">
      <c r="B10" s="38"/>
      <c r="F10" s="38"/>
    </row>
    <row r="11" spans="2:8">
      <c r="B11" s="39" t="s">
        <v>137</v>
      </c>
      <c r="D11" s="41" t="s">
        <v>138</v>
      </c>
      <c r="F11" s="39" t="s">
        <v>140</v>
      </c>
    </row>
    <row r="12" spans="2:8">
      <c r="B12" s="40"/>
      <c r="F12" s="40"/>
    </row>
    <row r="13" spans="2:8">
      <c r="D13" s="38"/>
    </row>
    <row r="14" spans="2:8">
      <c r="D14" s="39" t="s">
        <v>139</v>
      </c>
      <c r="F14" s="41" t="s">
        <v>148</v>
      </c>
    </row>
    <row r="15" spans="2:8">
      <c r="D15" s="40"/>
      <c r="H15" s="38"/>
    </row>
    <row r="16" spans="2:8">
      <c r="F16" s="38"/>
      <c r="H16" s="39" t="s">
        <v>66</v>
      </c>
    </row>
    <row r="17" spans="2:10">
      <c r="F17" s="39" t="s">
        <v>136</v>
      </c>
      <c r="H17" s="40"/>
    </row>
    <row r="18" spans="2:10">
      <c r="B18" s="38"/>
      <c r="F18" s="40"/>
    </row>
    <row r="19" spans="2:10">
      <c r="B19" s="39" t="s">
        <v>141</v>
      </c>
      <c r="H19" s="41" t="s">
        <v>149</v>
      </c>
      <c r="J19" s="38"/>
    </row>
    <row r="20" spans="2:10">
      <c r="B20" s="40"/>
      <c r="J20" s="39" t="s">
        <v>65</v>
      </c>
    </row>
    <row r="21" spans="2:10">
      <c r="F21" s="38"/>
      <c r="J21" s="40"/>
    </row>
    <row r="22" spans="2:10">
      <c r="B22" s="41" t="s">
        <v>146</v>
      </c>
      <c r="F22" s="39" t="s">
        <v>136</v>
      </c>
      <c r="H22" s="38"/>
    </row>
    <row r="23" spans="2:10">
      <c r="F23" s="40"/>
      <c r="H23" s="39" t="s">
        <v>150</v>
      </c>
    </row>
    <row r="24" spans="2:10">
      <c r="B24" s="38"/>
      <c r="D24" s="38"/>
      <c r="H24" s="39" t="s">
        <v>151</v>
      </c>
    </row>
    <row r="25" spans="2:10">
      <c r="B25" s="39" t="s">
        <v>142</v>
      </c>
      <c r="D25" s="39" t="s">
        <v>144</v>
      </c>
      <c r="F25" s="41" t="s">
        <v>148</v>
      </c>
      <c r="H25" s="40"/>
    </row>
    <row r="26" spans="2:10">
      <c r="B26" s="40"/>
      <c r="D26" s="40"/>
    </row>
    <row r="27" spans="2:10">
      <c r="F27" s="38"/>
    </row>
    <row r="28" spans="2:10">
      <c r="B28" s="41" t="s">
        <v>146</v>
      </c>
      <c r="D28" s="41" t="s">
        <v>146</v>
      </c>
      <c r="F28" s="39" t="s">
        <v>147</v>
      </c>
    </row>
    <row r="29" spans="2:10">
      <c r="F29" s="40"/>
    </row>
    <row r="30" spans="2:10">
      <c r="B30" s="38"/>
      <c r="D30" s="38"/>
    </row>
    <row r="31" spans="2:10">
      <c r="B31" s="39" t="s">
        <v>143</v>
      </c>
      <c r="D31" s="39" t="s">
        <v>145</v>
      </c>
    </row>
    <row r="32" spans="2:10">
      <c r="B32" s="40"/>
      <c r="D32" s="40"/>
    </row>
  </sheetData>
  <pageMargins left="0.7" right="0.7" top="0.75" bottom="0.75" header="0.3" footer="0.3"/>
  <drawing r:id="rId1"/>
  <legacyDrawing r:id="rId2"/>
  <oleObjects>
    <oleObject progId="Visio.Drawing.11" shapeId="3073" r:id="rId3"/>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4</vt:i4>
      </vt:variant>
    </vt:vector>
  </HeadingPairs>
  <TitlesOfParts>
    <vt:vector size="4" baseType="lpstr">
      <vt:lpstr>Vejledning</vt:lpstr>
      <vt:lpstr>Regnskab</vt:lpstr>
      <vt:lpstr>Ordliste</vt:lpstr>
      <vt:lpstr>DuPont</vt:lpstr>
    </vt:vector>
  </TitlesOfParts>
  <Company>nSure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pko</dc:creator>
  <cp:lastModifiedBy>pko</cp:lastModifiedBy>
  <dcterms:created xsi:type="dcterms:W3CDTF">2010-10-12T20:37:43Z</dcterms:created>
  <dcterms:modified xsi:type="dcterms:W3CDTF">2010-10-22T23:30:53Z</dcterms:modified>
</cp:coreProperties>
</file>